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040"/>
  </bookViews>
  <sheets>
    <sheet name="12-2-25 - 2-21-26 (7 quarter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0">'12-2-25 - 2-21-26 (7 quarter)'!$A$1:$O$63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61" l="1"/>
  <c r="C29" i="61"/>
  <c r="C49" i="61"/>
  <c r="N13" i="61"/>
  <c r="N11" i="61"/>
  <c r="N16" i="61"/>
  <c r="N6" i="61"/>
  <c r="N12" i="61"/>
  <c r="N7" i="61"/>
  <c r="N23" i="61"/>
  <c r="N9" i="61"/>
  <c r="N5" i="61"/>
  <c r="N8" i="61"/>
  <c r="C43" i="61"/>
  <c r="M6" i="61"/>
  <c r="M13" i="61"/>
  <c r="C34" i="61"/>
  <c r="M15" i="61"/>
  <c r="M8" i="61"/>
  <c r="M7" i="61"/>
  <c r="M9" i="61"/>
  <c r="M5" i="61"/>
  <c r="M20" i="61"/>
  <c r="L7" i="61"/>
  <c r="L14" i="61"/>
  <c r="L9" i="61"/>
  <c r="L11" i="61"/>
  <c r="L13" i="61"/>
  <c r="L6" i="61"/>
  <c r="C50" i="61"/>
  <c r="C37" i="61"/>
  <c r="C42" i="61"/>
  <c r="C57" i="61"/>
  <c r="C26" i="61"/>
  <c r="C58" i="61"/>
  <c r="C53" i="61"/>
  <c r="C38" i="61"/>
  <c r="C28" i="61"/>
  <c r="C25" i="61"/>
  <c r="C47" i="61"/>
  <c r="H16" i="61"/>
  <c r="E16" i="61"/>
  <c r="H13" i="61"/>
  <c r="H7" i="61"/>
  <c r="H17" i="61"/>
  <c r="H8" i="61"/>
  <c r="C46" i="61"/>
  <c r="H9" i="61"/>
  <c r="C40" i="61"/>
  <c r="H5" i="61"/>
  <c r="H12" i="61"/>
  <c r="H55" i="61"/>
  <c r="C55" i="61" s="1"/>
  <c r="H14" i="61"/>
  <c r="H41" i="61"/>
  <c r="C41" i="61" s="1"/>
  <c r="H36" i="61"/>
  <c r="C36" i="61" s="1"/>
  <c r="H15" i="61"/>
  <c r="H10" i="61"/>
  <c r="H19" i="61"/>
  <c r="H21" i="61"/>
  <c r="H39" i="61"/>
  <c r="C39" i="61" s="1"/>
  <c r="H35" i="61"/>
  <c r="C35" i="61" s="1"/>
  <c r="C16" i="61" l="1"/>
  <c r="G23" i="61"/>
  <c r="C23" i="61" s="1"/>
  <c r="G19" i="61"/>
  <c r="G22" i="61"/>
  <c r="C22" i="61" s="1"/>
  <c r="G5" i="61"/>
  <c r="G15" i="61"/>
  <c r="G7" i="61"/>
  <c r="G11" i="61"/>
  <c r="C32" i="61"/>
  <c r="G9" i="61"/>
  <c r="G6" i="61"/>
  <c r="C52" i="61"/>
  <c r="E29" i="61"/>
  <c r="C33" i="61"/>
  <c r="E8" i="61"/>
  <c r="E7" i="61"/>
  <c r="C48" i="61"/>
  <c r="C51" i="61"/>
  <c r="E6" i="61"/>
  <c r="E5" i="61"/>
  <c r="E14" i="61"/>
  <c r="E10" i="61"/>
  <c r="C56" i="61"/>
  <c r="C21" i="61"/>
  <c r="C24" i="61"/>
  <c r="C30" i="61"/>
  <c r="C54" i="61"/>
  <c r="C44" i="61"/>
  <c r="D12" i="61"/>
  <c r="D13" i="61"/>
  <c r="D7" i="61"/>
  <c r="D11" i="61"/>
  <c r="D15" i="61"/>
  <c r="C17" i="61"/>
  <c r="D8" i="61"/>
  <c r="C9" i="61"/>
  <c r="D14" i="61"/>
  <c r="C18" i="61"/>
  <c r="C6" i="61" l="1"/>
  <c r="C27" i="61"/>
  <c r="C10" i="61" l="1"/>
  <c r="C8" i="61"/>
  <c r="C14" i="61"/>
  <c r="C12" i="61"/>
  <c r="C7" i="61"/>
  <c r="C19" i="61"/>
  <c r="C20" i="61"/>
  <c r="C45" i="61"/>
  <c r="C5" i="61"/>
  <c r="C11" i="61" l="1"/>
  <c r="C15" i="61"/>
  <c r="C31" i="61"/>
  <c r="C13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/>
  <c r="N60" i="60"/>
  <c r="N61" i="60"/>
  <c r="C61" i="60" s="1"/>
  <c r="N71" i="60"/>
  <c r="C71" i="60"/>
  <c r="N26" i="60"/>
  <c r="N17" i="60"/>
  <c r="N20" i="60"/>
  <c r="N40" i="60"/>
  <c r="M76" i="60" l="1"/>
  <c r="C76" i="60"/>
  <c r="M10" i="60"/>
  <c r="M37" i="60"/>
  <c r="M39" i="60"/>
  <c r="M29" i="60"/>
  <c r="M24" i="60"/>
  <c r="M35" i="60"/>
  <c r="M52" i="60"/>
  <c r="C52" i="60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 s="1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 s="1"/>
  <c r="G21" i="60"/>
  <c r="C21" i="60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/>
  <c r="F36" i="60"/>
  <c r="F24" i="60"/>
  <c r="F28" i="60"/>
  <c r="F29" i="60"/>
  <c r="C29" i="60" s="1"/>
  <c r="F34" i="60"/>
  <c r="C34" i="60" s="1"/>
  <c r="F33" i="60"/>
  <c r="F8" i="60"/>
  <c r="C8" i="60" s="1"/>
  <c r="E14" i="60"/>
  <c r="E22" i="60"/>
  <c r="E26" i="60"/>
  <c r="E48" i="60"/>
  <c r="E53" i="60"/>
  <c r="E10" i="60"/>
  <c r="E17" i="60"/>
  <c r="E9" i="60"/>
  <c r="E28" i="60"/>
  <c r="C42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C27" i="60" s="1"/>
  <c r="D43" i="60"/>
  <c r="C43" i="60" s="1"/>
  <c r="D47" i="60"/>
  <c r="C47" i="60" s="1"/>
  <c r="D22" i="60"/>
  <c r="C22" i="60" s="1"/>
  <c r="D16" i="60"/>
  <c r="C16" i="60" s="1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C24" i="60" s="1"/>
  <c r="D12" i="60"/>
  <c r="C12" i="60" s="1"/>
  <c r="D26" i="60"/>
  <c r="C26" i="60" s="1"/>
  <c r="C75" i="60"/>
  <c r="C55" i="60"/>
  <c r="C10" i="60"/>
  <c r="C36" i="60"/>
  <c r="C30" i="60"/>
  <c r="C33" i="60"/>
  <c r="C35" i="60"/>
  <c r="C45" i="60"/>
  <c r="C31" i="60"/>
  <c r="C19" i="60"/>
  <c r="C79" i="60"/>
  <c r="C25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<sst xmlns="http://schemas.openxmlformats.org/spreadsheetml/2006/main" count="850" uniqueCount="479">
  <si>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</si>
  <si>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</si>
  <si>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</si>
  <si>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</si>
  <si>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</si>
  <si>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</si>
  <si>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</si>
  <si>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</si>
  <si>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</si>
  <si>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</si>
  <si>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</si>
  <si>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</si>
  <si>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</si>
  <si>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</si>
  <si>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</si>
  <si>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</si>
  <si>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</si>
  <si>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</si>
  <si>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</si>
  <si>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</si>
  <si>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</si>
  <si>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</si>
  <si>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</si>
  <si>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</si>
  <si>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</si>
  <si>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</si>
  <si>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</si>
  <si>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</si>
  <si>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</si>
  <si>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</si>
  <si>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</si>
  <si>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</si>
  <si>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</si>
  <si>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</si>
  <si>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</si>
  <si>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</si>
  <si>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</si>
  <si>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</si>
  <si>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</si>
  <si>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</si>
  <si>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</si>
  <si>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</si>
  <si>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</si>
  <si>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</si>
  <si>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</si>
  <si>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</si>
  <si>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</si>
  <si>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</si>
  <si>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</si>
  <si>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</si>
  <si>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</si>
  <si>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</si>
  <si>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</si>
  <si>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</si>
  <si>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</si>
  <si>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</si>
  <si>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</si>
  <si>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</si>
  <si>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</si>
  <si>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</si>
  <si>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</si>
  <si>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</si>
  <si>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</si>
  <si>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</si>
  <si>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</si>
  <si>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</si>
  <si>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</si>
  <si>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</si>
  <si>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</si>
  <si>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</si>
  <si>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</si>
  <si>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</si>
  <si>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</si>
  <si>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</si>
  <si>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</si>
  <si>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</si>
  <si>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</si>
  <si>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</si>
  <si>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</si>
  <si>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</si>
  <si>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</si>
  <si>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</si>
  <si>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</si>
  <si>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</si>
  <si>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</si>
  <si>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</si>
  <si>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</si>
  <si>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</si>
  <si>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</si>
  <si>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</si>
  <si>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</si>
  <si>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</si>
  <si>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</si>
  <si>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</si>
  <si>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</si>
  <si>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</si>
  <si>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</si>
  <si>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</si>
  <si>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</si>
  <si>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</si>
  <si>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</si>
  <si>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</si>
  <si>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</si>
  <si>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</si>
  <si>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</si>
  <si>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</si>
  <si>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</si>
  <si>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</si>
  <si>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</si>
  <si>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</si>
  <si>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</si>
  <si>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</si>
  <si>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</si>
  <si>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</si>
  <si>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</si>
  <si>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</si>
  <si>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</si>
  <si>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</si>
  <si>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</si>
  <si>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</si>
  <si>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</si>
  <si>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</si>
  <si>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</si>
  <si>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</si>
  <si>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</si>
  <si>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</si>
  <si>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</si>
  <si>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</si>
  <si>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</si>
  <si>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</si>
  <si>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</si>
  <si>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</si>
  <si>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</si>
  <si>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</si>
  <si>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</si>
  <si>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</si>
  <si>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</si>
  <si>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</si>
  <si>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</si>
  <si>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</si>
  <si>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</si>
  <si>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</si>
  <si>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</si>
  <si>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</si>
  <si>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</si>
  <si>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</si>
  <si>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</si>
  <si>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</si>
  <si>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</si>
  <si>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</si>
  <si>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</si>
  <si>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</si>
  <si>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</si>
  <si>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</si>
  <si>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</si>
  <si>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</si>
  <si>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</si>
  <si>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</si>
  <si>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</si>
  <si>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</si>
  <si>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</si>
  <si>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</si>
  <si>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</si>
  <si>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</si>
  <si>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</si>
  <si>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</si>
  <si>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</si>
  <si>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</si>
  <si>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</si>
  <si>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</si>
  <si>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</si>
  <si>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</si>
  <si>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</si>
  <si>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</si>
  <si>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</si>
  <si>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</si>
  <si>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</si>
  <si>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</si>
  <si>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</si>
  <si>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</si>
  <si>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</si>
  <si>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</si>
  <si>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</si>
  <si>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</si>
  <si>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</si>
  <si>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</si>
  <si>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</si>
  <si>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</si>
  <si>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</si>
  <si>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</si>
  <si>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</si>
  <si>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</si>
  <si>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</si>
  <si>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</si>
  <si>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</si>
  <si>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</si>
  <si>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</si>
  <si>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</si>
  <si>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</si>
  <si>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</si>
  <si>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</si>
  <si>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</si>
  <si>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</si>
  <si>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</si>
  <si>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</si>
  <si>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</si>
  <si>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</si>
  <si>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</si>
  <si>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</si>
  <si>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</si>
  <si>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</si>
  <si>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</si>
  <si>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</si>
  <si>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</si>
  <si>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</si>
  <si>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</si>
  <si>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</si>
  <si>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</si>
  <si>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</si>
  <si>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</si>
  <si>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</si>
  <si>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</si>
  <si>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</si>
  <si>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</si>
  <si>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</si>
  <si>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</si>
  <si>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</si>
  <si>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</si>
  <si>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</si>
  <si>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</si>
  <si>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</si>
  <si>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</si>
  <si>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</si>
  <si>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</si>
  <si>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</si>
  <si>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</si>
  <si>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</si>
  <si>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</si>
  <si>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</si>
  <si>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</si>
  <si>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</si>
  <si>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</si>
  <si>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</si>
  <si>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</si>
  <si>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</si>
  <si>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</si>
  <si>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</si>
  <si>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</si>
  <si>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</si>
  <si>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</si>
  <si>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</si>
  <si>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</si>
  <si>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</si>
  <si>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</si>
  <si>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</si>
  <si>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</si>
  <si>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</si>
  <si>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</si>
  <si>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</si>
  <si>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</si>
  <si>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</si>
  <si>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</si>
  <si>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</si>
  <si>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</si>
  <si>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</si>
  <si>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</si>
  <si>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</si>
  <si>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</si>
  <si>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</si>
  <si>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</si>
  <si>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</si>
  <si>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</si>
  <si>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</si>
  <si>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</si>
  <si>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</si>
  <si>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</si>
  <si>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</si>
  <si>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</si>
  <si>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</si>
  <si>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</si>
  <si>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</si>
  <si>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</si>
  <si>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</si>
  <si>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</si>
  <si>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</si>
  <si>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</si>
  <si>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</si>
  <si>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</si>
  <si>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</si>
  <si>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</si>
  <si>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</si>
  <si>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</si>
  <si>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</si>
  <si>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</si>
  <si>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</si>
  <si>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</si>
  <si>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</si>
  <si>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</si>
  <si>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</si>
  <si>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</si>
  <si>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</si>
  <si>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</si>
  <si>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</si>
  <si>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</si>
  <si>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</si>
  <si>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</si>
  <si>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</si>
  <si>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</si>
  <si>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</si>
  <si>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</si>
  <si>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</si>
  <si>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</si>
  <si>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</si>
  <si>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</si>
  <si>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</si>
  <si>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</si>
  <si>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</si>
  <si>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</si>
  <si>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</si>
  <si>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</si>
  <si>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</si>
  <si>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</si>
  <si>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</si>
  <si>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</si>
  <si>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</si>
  <si>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</si>
  <si>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</si>
  <si>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</si>
  <si>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</si>
  <si>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</si>
  <si>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</si>
  <si>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</si>
  <si>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</si>
  <si>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</si>
  <si>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</si>
  <si>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</si>
  <si>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</si>
  <si>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</si>
  <si>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</si>
  <si>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</si>
  <si>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</si>
  <si>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</si>
  <si>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</si>
  <si>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</si>
  <si>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</si>
  <si>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</si>
  <si>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</si>
  <si>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</si>
  <si>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</si>
  <si>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</si>
  <si>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</si>
  <si>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</si>
  <si>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</si>
  <si>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</si>
  <si>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</si>
  <si>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</si>
  <si>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</si>
  <si>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</si>
  <si>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</si>
  <si>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</si>
  <si>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</si>
  <si>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</si>
  <si>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</si>
  <si>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</si>
  <si>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</si>
  <si>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</si>
  <si>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</si>
  <si>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</si>
  <si>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</si>
  <si>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</si>
  <si>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</si>
  <si>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</si>
  <si>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</si>
  <si>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</si>
  <si>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</si>
  <si>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</si>
  <si>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</si>
  <si>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</si>
  <si>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</si>
  <si>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</si>
  <si>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</si>
  <si>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</si>
  <si>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</si>
  <si>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</si>
  <si>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</si>
  <si>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</si>
  <si>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</si>
  <si>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</si>
  <si>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</si>
  <si>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</si>
  <si>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</si>
  <si>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</si>
  <si>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</si>
  <si>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</si>
  <si>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</si>
  <si>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</si>
  <si>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</si>
  <si>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</si>
  <si>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</si>
  <si>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</si>
  <si>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</si>
  <si>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</si>
  <si>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</si>
  <si>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</si>
  <si>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</si>
  <si>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</si>
  <si>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</si>
  <si>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</si>
  <si>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</si>
  <si>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</si>
  <si>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</si>
  <si>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</si>
  <si>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</si>
  <si>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</si>
  <si>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</si>
  <si>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</si>
  <si>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</si>
  <si>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</si>
  <si>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</si>
  <si>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</si>
  <si>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</si>
  <si>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</si>
  <si>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</si>
  <si>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</si>
  <si>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</si>
  <si>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</si>
  <si>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</si>
  <si>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</si>
  <si>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</si>
  <si>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</si>
  <si>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</si>
  <si>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</si>
  <si>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</si>
  <si>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</si>
  <si>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</si>
  <si>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</si>
  <si>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</si>
  <si>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</si>
  <si>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</si>
  <si>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</si>
  <si>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</si>
  <si>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</si>
  <si>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Gray, Wes</t>
  </si>
  <si>
    <t>12/2 - 12/6</t>
  </si>
  <si>
    <t>12/9 - 12/13</t>
  </si>
  <si>
    <t>12/16 - 12/20</t>
  </si>
  <si>
    <t>12/23 - 12/27</t>
  </si>
  <si>
    <t>1/6 - 1/10</t>
  </si>
  <si>
    <t>1/13 - 1/17</t>
  </si>
  <si>
    <t>1/20 - 1/24</t>
  </si>
  <si>
    <t>1/27 - 1/31</t>
  </si>
  <si>
    <t>2/3 - 2/7</t>
  </si>
  <si>
    <t>2/10 - 2/14</t>
  </si>
  <si>
    <t>2/17 - 2/21</t>
  </si>
  <si>
    <t>Girton, Jesiah</t>
  </si>
  <si>
    <t>Storley, Karen</t>
  </si>
  <si>
    <t>Brown, Larry</t>
  </si>
  <si>
    <t>Bailey, Moody</t>
  </si>
  <si>
    <t>Kelso, Marion</t>
  </si>
  <si>
    <t>Hall, Toni</t>
  </si>
  <si>
    <t>Edmington, Steve</t>
  </si>
  <si>
    <t>12/28 - 1/3</t>
  </si>
  <si>
    <t>Southern, Darrin</t>
  </si>
  <si>
    <t>Davis, Myjah</t>
  </si>
  <si>
    <t>Wetmore, William Sr.</t>
  </si>
  <si>
    <t>Wetmore, William Jr.</t>
  </si>
  <si>
    <t>Rosales, Lester</t>
  </si>
  <si>
    <t>Craft, JC</t>
  </si>
  <si>
    <t>Ocan, Susan</t>
  </si>
  <si>
    <t>Williams, Micheal</t>
  </si>
  <si>
    <t>Zalvidar, Joel</t>
  </si>
  <si>
    <t>Zalvidar, Kevin</t>
  </si>
  <si>
    <t>Foster, Monica</t>
  </si>
  <si>
    <t>Johnson, Cole</t>
  </si>
  <si>
    <t>Pettis, Anesha</t>
  </si>
  <si>
    <t>Brown, Condriquez</t>
  </si>
  <si>
    <t>King, Dustin</t>
  </si>
  <si>
    <t>Berry, Billy</t>
  </si>
  <si>
    <t>Murphy, Shelby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</si>
</sst>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5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ill="1" applyBorder="1" applyAlignment="1">
      <alignment horizontal="center" wrapText="1"/>
    </xf>
    <xf numFmtId="0" fontId="15" fillId="27" borderId="10" xfId="37" applyFill="1" applyBorder="1" applyAlignment="1">
      <alignment horizontal="center" wrapText="1"/>
    </xf>
    <xf numFmtId="0" fontId="15" fillId="0" borderId="10" xfId="37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40" fillId="0" borderId="10" xfId="37" applyFont="1" applyBorder="1" applyAlignment="1">
      <alignment horizontal="center" wrapText="1"/>
    </xf>
    <xf numFmtId="0" fontId="39" fillId="26" borderId="10" xfId="0" applyFont="1" applyFill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9" fillId="28" borderId="10" xfId="0" applyFont="1" applyFill="1" applyBorder="1" applyAlignment="1">
      <alignment horizontal="center" wrapText="1"/>
    </xf>
    <xf numFmtId="0" fontId="40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abSelected="1" zoomScaleNormal="100" workbookViewId="0">
      <selection activeCell="O5" sqref="O5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21" customHeight="1" x14ac:dyDescent="0.2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15" customHeight="1" x14ac:dyDescent="0.25">
      <c r="A4" s="33" t="s">
        <v>1</v>
      </c>
      <c r="B4" s="33" t="s">
        <v>0</v>
      </c>
      <c r="C4" s="33" t="s">
        <v>2</v>
      </c>
      <c r="D4" s="34" t="s">
        <v>443</v>
      </c>
      <c r="E4" s="34" t="s">
        <v>444</v>
      </c>
      <c r="F4" s="34" t="s">
        <v>445</v>
      </c>
      <c r="G4" s="34" t="s">
        <v>446</v>
      </c>
      <c r="H4" s="34" t="s">
        <v>461</v>
      </c>
      <c r="I4" s="34" t="s">
        <v>447</v>
      </c>
      <c r="J4" s="34" t="s">
        <v>448</v>
      </c>
      <c r="K4" s="34" t="s">
        <v>449</v>
      </c>
      <c r="L4" s="34" t="s">
        <v>450</v>
      </c>
      <c r="M4" s="34" t="s">
        <v>451</v>
      </c>
      <c r="N4" s="34" t="s">
        <v>452</v>
      </c>
      <c r="O4" s="34" t="s">
        <v>453</v>
      </c>
    </row>
    <row r="5" spans="1:15" ht="15" customHeight="1" x14ac:dyDescent="0.25">
      <c r="A5" s="36">
        <v>1</v>
      </c>
      <c r="B5" s="36" t="s">
        <v>23</v>
      </c>
      <c r="C5" s="38">
        <f t="shared" ref="C5:C36" si="0">SUM(D5:O5)</f>
        <v>5850</v>
      </c>
      <c r="D5" s="35">
        <v>300</v>
      </c>
      <c r="E5" s="35">
        <f>375+425</f>
        <v>800</v>
      </c>
      <c r="F5" s="35">
        <v>475</v>
      </c>
      <c r="G5" s="35">
        <f>300+275</f>
        <v>575</v>
      </c>
      <c r="H5" s="35">
        <f>160+375+475</f>
        <v>1010</v>
      </c>
      <c r="I5" s="35">
        <v>300</v>
      </c>
      <c r="J5" s="35">
        <v>300</v>
      </c>
      <c r="K5" s="35">
        <v>375</v>
      </c>
      <c r="L5" s="35">
        <v>300</v>
      </c>
      <c r="M5" s="35">
        <f>130+425</f>
        <v>555</v>
      </c>
      <c r="N5" s="35">
        <f>350+350</f>
        <v>700</v>
      </c>
      <c r="O5" s="35">
        <v>160</v>
      </c>
    </row>
    <row r="6" spans="1:15" ht="15" customHeight="1" x14ac:dyDescent="0.25">
      <c r="A6" s="36">
        <v>2</v>
      </c>
      <c r="B6" s="36" t="s">
        <v>60</v>
      </c>
      <c r="C6" s="38">
        <f t="shared" si="0"/>
        <v>5715</v>
      </c>
      <c r="D6" s="35">
        <v>475</v>
      </c>
      <c r="E6" s="35">
        <f>575+375</f>
        <v>950</v>
      </c>
      <c r="F6" s="35">
        <v>300</v>
      </c>
      <c r="G6" s="35">
        <f>145+575</f>
        <v>720</v>
      </c>
      <c r="H6" s="35">
        <v>425</v>
      </c>
      <c r="I6" s="35">
        <v>275</v>
      </c>
      <c r="J6" s="35">
        <v>275</v>
      </c>
      <c r="K6" s="35">
        <v>0</v>
      </c>
      <c r="L6" s="35">
        <f>300+575</f>
        <v>875</v>
      </c>
      <c r="M6" s="35">
        <f>145+175</f>
        <v>320</v>
      </c>
      <c r="N6" s="35">
        <f>575+175</f>
        <v>750</v>
      </c>
      <c r="O6" s="35">
        <v>350</v>
      </c>
    </row>
    <row r="7" spans="1:15" ht="15" customHeight="1" x14ac:dyDescent="0.25">
      <c r="A7" s="36">
        <v>3</v>
      </c>
      <c r="B7" s="36" t="s">
        <v>392</v>
      </c>
      <c r="C7" s="38">
        <f t="shared" si="0"/>
        <v>5700</v>
      </c>
      <c r="D7" s="35">
        <f>475+250</f>
        <v>725</v>
      </c>
      <c r="E7" s="35">
        <f>425+200</f>
        <v>625</v>
      </c>
      <c r="F7" s="35">
        <v>225</v>
      </c>
      <c r="G7" s="35">
        <f>350+325</f>
        <v>675</v>
      </c>
      <c r="H7" s="35">
        <f>275+250+130</f>
        <v>655</v>
      </c>
      <c r="I7" s="35">
        <v>145</v>
      </c>
      <c r="J7" s="35">
        <v>250</v>
      </c>
      <c r="K7" s="35">
        <v>225</v>
      </c>
      <c r="L7" s="35">
        <f>375+200</f>
        <v>575</v>
      </c>
      <c r="M7" s="35">
        <f>425+350</f>
        <v>775</v>
      </c>
      <c r="N7" s="35">
        <f>175+225</f>
        <v>400</v>
      </c>
      <c r="O7" s="35">
        <v>425</v>
      </c>
    </row>
    <row r="8" spans="1:15" ht="15" customHeight="1" x14ac:dyDescent="0.25">
      <c r="A8" s="36">
        <v>4</v>
      </c>
      <c r="B8" s="36" t="s">
        <v>417</v>
      </c>
      <c r="C8" s="38">
        <f t="shared" si="0"/>
        <v>5225</v>
      </c>
      <c r="D8" s="35">
        <f>225+375</f>
        <v>600</v>
      </c>
      <c r="E8" s="35">
        <f>275+175</f>
        <v>450</v>
      </c>
      <c r="F8" s="35">
        <v>425</v>
      </c>
      <c r="G8" s="35">
        <v>250</v>
      </c>
      <c r="H8" s="35">
        <f>225+325+175</f>
        <v>725</v>
      </c>
      <c r="I8" s="35">
        <v>425</v>
      </c>
      <c r="J8" s="35">
        <v>0</v>
      </c>
      <c r="K8" s="35">
        <v>0</v>
      </c>
      <c r="L8" s="35">
        <v>325</v>
      </c>
      <c r="M8" s="35">
        <f>375+325</f>
        <v>700</v>
      </c>
      <c r="N8" s="35">
        <f>425+425</f>
        <v>850</v>
      </c>
      <c r="O8" s="35">
        <v>475</v>
      </c>
    </row>
    <row r="9" spans="1:15" ht="15" customHeight="1" x14ac:dyDescent="0.25">
      <c r="A9" s="36">
        <v>5</v>
      </c>
      <c r="B9" s="36" t="s">
        <v>282</v>
      </c>
      <c r="C9" s="38">
        <f t="shared" si="0"/>
        <v>4955</v>
      </c>
      <c r="D9" s="35">
        <v>425</v>
      </c>
      <c r="E9" s="35">
        <v>0</v>
      </c>
      <c r="F9" s="35">
        <v>130</v>
      </c>
      <c r="G9" s="35">
        <f>475+475</f>
        <v>950</v>
      </c>
      <c r="H9" s="35">
        <f>300+275+350</f>
        <v>925</v>
      </c>
      <c r="I9" s="35">
        <v>200</v>
      </c>
      <c r="J9" s="35">
        <v>350</v>
      </c>
      <c r="K9" s="35">
        <v>200</v>
      </c>
      <c r="L9" s="35">
        <f>575+275</f>
        <v>850</v>
      </c>
      <c r="M9" s="35">
        <f>160+375</f>
        <v>535</v>
      </c>
      <c r="N9" s="35">
        <f>115+275</f>
        <v>390</v>
      </c>
      <c r="O9" s="35">
        <v>0</v>
      </c>
    </row>
    <row r="10" spans="1:15" ht="15" customHeight="1" x14ac:dyDescent="0.25">
      <c r="A10" s="36">
        <v>6</v>
      </c>
      <c r="B10" s="36" t="s">
        <v>289</v>
      </c>
      <c r="C10" s="38">
        <f t="shared" si="0"/>
        <v>4415</v>
      </c>
      <c r="D10" s="35">
        <v>425</v>
      </c>
      <c r="E10" s="35">
        <f>325+575</f>
        <v>900</v>
      </c>
      <c r="F10" s="35">
        <v>325</v>
      </c>
      <c r="G10" s="35">
        <v>0</v>
      </c>
      <c r="H10" s="35">
        <f>200+575</f>
        <v>775</v>
      </c>
      <c r="I10" s="35">
        <v>475</v>
      </c>
      <c r="J10" s="35">
        <v>0</v>
      </c>
      <c r="K10" s="35">
        <v>575</v>
      </c>
      <c r="L10" s="35">
        <v>225</v>
      </c>
      <c r="M10" s="35">
        <v>300</v>
      </c>
      <c r="N10" s="35">
        <v>300</v>
      </c>
      <c r="O10" s="35">
        <v>115</v>
      </c>
    </row>
    <row r="11" spans="1:15" ht="15" customHeight="1" x14ac:dyDescent="0.25">
      <c r="A11" s="36">
        <v>7</v>
      </c>
      <c r="B11" s="36" t="s">
        <v>410</v>
      </c>
      <c r="C11" s="38">
        <f t="shared" si="0"/>
        <v>4310</v>
      </c>
      <c r="D11" s="35">
        <f>350+275</f>
        <v>625</v>
      </c>
      <c r="E11" s="35">
        <v>475</v>
      </c>
      <c r="F11" s="35">
        <v>115</v>
      </c>
      <c r="G11" s="35">
        <f>425+350</f>
        <v>775</v>
      </c>
      <c r="H11" s="35">
        <v>250</v>
      </c>
      <c r="I11" s="35">
        <v>0</v>
      </c>
      <c r="J11" s="35">
        <v>425</v>
      </c>
      <c r="K11" s="35">
        <v>350</v>
      </c>
      <c r="L11" s="35">
        <f>225+350</f>
        <v>575</v>
      </c>
      <c r="M11" s="35">
        <v>350</v>
      </c>
      <c r="N11" s="35">
        <f>225+145</f>
        <v>370</v>
      </c>
      <c r="O11" s="35">
        <v>0</v>
      </c>
    </row>
    <row r="12" spans="1:15" ht="15" customHeight="1" x14ac:dyDescent="0.25">
      <c r="A12" s="36">
        <v>8</v>
      </c>
      <c r="B12" s="36" t="s">
        <v>427</v>
      </c>
      <c r="C12" s="38">
        <f t="shared" si="0"/>
        <v>4155</v>
      </c>
      <c r="D12" s="35">
        <f>130+200</f>
        <v>330</v>
      </c>
      <c r="E12" s="35">
        <v>250</v>
      </c>
      <c r="F12" s="35">
        <v>375</v>
      </c>
      <c r="G12" s="35">
        <v>225</v>
      </c>
      <c r="H12" s="35">
        <f>475+475+575</f>
        <v>1525</v>
      </c>
      <c r="I12" s="35">
        <v>325</v>
      </c>
      <c r="J12" s="35">
        <v>0</v>
      </c>
      <c r="K12" s="35">
        <v>0</v>
      </c>
      <c r="L12" s="35">
        <v>0</v>
      </c>
      <c r="M12" s="35">
        <v>300</v>
      </c>
      <c r="N12" s="35">
        <f>375+200</f>
        <v>575</v>
      </c>
      <c r="O12" s="35">
        <v>250</v>
      </c>
    </row>
    <row r="13" spans="1:15" ht="15" customHeight="1" x14ac:dyDescent="0.25">
      <c r="A13" s="36">
        <v>9</v>
      </c>
      <c r="B13" s="36" t="s">
        <v>24</v>
      </c>
      <c r="C13" s="38">
        <f t="shared" si="0"/>
        <v>4030</v>
      </c>
      <c r="D13" s="35">
        <f>325+225</f>
        <v>550</v>
      </c>
      <c r="E13" s="35">
        <v>0</v>
      </c>
      <c r="F13" s="35">
        <v>0</v>
      </c>
      <c r="G13" s="35">
        <v>425</v>
      </c>
      <c r="H13" s="35">
        <f>350+350+115</f>
        <v>815</v>
      </c>
      <c r="I13" s="35">
        <v>160</v>
      </c>
      <c r="J13" s="35">
        <v>225</v>
      </c>
      <c r="K13" s="35">
        <v>0</v>
      </c>
      <c r="L13" s="35">
        <f>325+475</f>
        <v>800</v>
      </c>
      <c r="M13" s="35">
        <f>225+225</f>
        <v>450</v>
      </c>
      <c r="N13" s="35">
        <f>200+130</f>
        <v>330</v>
      </c>
      <c r="O13" s="35">
        <v>275</v>
      </c>
    </row>
    <row r="14" spans="1:15" ht="15" customHeight="1" x14ac:dyDescent="0.25">
      <c r="A14" s="36">
        <v>10</v>
      </c>
      <c r="B14" s="36" t="s">
        <v>261</v>
      </c>
      <c r="C14" s="38">
        <f t="shared" si="0"/>
        <v>3970</v>
      </c>
      <c r="D14" s="35">
        <f>375+575</f>
        <v>950</v>
      </c>
      <c r="E14" s="35">
        <f>250+475</f>
        <v>725</v>
      </c>
      <c r="F14" s="35">
        <v>145</v>
      </c>
      <c r="G14" s="35">
        <v>0</v>
      </c>
      <c r="H14" s="35">
        <f>250+175</f>
        <v>425</v>
      </c>
      <c r="I14" s="35">
        <v>375</v>
      </c>
      <c r="J14" s="35">
        <v>375</v>
      </c>
      <c r="K14" s="35">
        <v>275</v>
      </c>
      <c r="L14" s="35">
        <f>275+250</f>
        <v>525</v>
      </c>
      <c r="M14" s="35">
        <v>175</v>
      </c>
      <c r="N14" s="35">
        <v>0</v>
      </c>
      <c r="O14" s="35">
        <v>0</v>
      </c>
    </row>
    <row r="15" spans="1:15" ht="15" customHeight="1" x14ac:dyDescent="0.25">
      <c r="A15" s="36">
        <v>11</v>
      </c>
      <c r="B15" s="36" t="s">
        <v>341</v>
      </c>
      <c r="C15" s="37">
        <f t="shared" si="0"/>
        <v>3820</v>
      </c>
      <c r="D15" s="35">
        <f>275+300</f>
        <v>575</v>
      </c>
      <c r="E15" s="35">
        <v>300</v>
      </c>
      <c r="F15" s="35">
        <v>350</v>
      </c>
      <c r="G15" s="35">
        <f>325+300</f>
        <v>625</v>
      </c>
      <c r="H15" s="35">
        <f>145+425</f>
        <v>570</v>
      </c>
      <c r="I15" s="35">
        <v>0</v>
      </c>
      <c r="J15" s="35">
        <v>0</v>
      </c>
      <c r="K15" s="35">
        <v>160</v>
      </c>
      <c r="L15" s="35">
        <v>0</v>
      </c>
      <c r="M15" s="35">
        <f>115+275</f>
        <v>390</v>
      </c>
      <c r="N15" s="35">
        <v>275</v>
      </c>
      <c r="O15" s="35">
        <v>575</v>
      </c>
    </row>
    <row r="16" spans="1:15" ht="15" customHeight="1" x14ac:dyDescent="0.25">
      <c r="A16" s="36">
        <v>12</v>
      </c>
      <c r="B16" s="36" t="s">
        <v>464</v>
      </c>
      <c r="C16" s="37">
        <f t="shared" si="0"/>
        <v>2640</v>
      </c>
      <c r="D16" s="35">
        <v>145</v>
      </c>
      <c r="E16" s="35">
        <f>130+325</f>
        <v>455</v>
      </c>
      <c r="F16" s="35">
        <v>175</v>
      </c>
      <c r="G16" s="35">
        <v>0</v>
      </c>
      <c r="H16" s="35">
        <f>130+300</f>
        <v>430</v>
      </c>
      <c r="I16" s="35">
        <v>0</v>
      </c>
      <c r="J16" s="35">
        <v>0</v>
      </c>
      <c r="K16" s="35">
        <v>475</v>
      </c>
      <c r="L16" s="35">
        <v>0</v>
      </c>
      <c r="M16" s="35">
        <v>0</v>
      </c>
      <c r="N16" s="35">
        <f>475+160</f>
        <v>635</v>
      </c>
      <c r="O16" s="35">
        <v>325</v>
      </c>
    </row>
    <row r="17" spans="1:15" ht="15" customHeight="1" x14ac:dyDescent="0.25">
      <c r="A17" s="36">
        <v>13</v>
      </c>
      <c r="B17" s="36" t="s">
        <v>337</v>
      </c>
      <c r="C17" s="37">
        <f t="shared" si="0"/>
        <v>2415</v>
      </c>
      <c r="D17" s="35">
        <v>350</v>
      </c>
      <c r="E17" s="35">
        <v>0</v>
      </c>
      <c r="F17" s="35">
        <v>275</v>
      </c>
      <c r="G17" s="35">
        <v>175</v>
      </c>
      <c r="H17" s="35">
        <f>325+145+145</f>
        <v>615</v>
      </c>
      <c r="I17" s="35">
        <v>0</v>
      </c>
      <c r="J17" s="35">
        <v>575</v>
      </c>
      <c r="K17" s="35">
        <v>0</v>
      </c>
      <c r="L17" s="35">
        <v>425</v>
      </c>
      <c r="M17" s="35">
        <v>0</v>
      </c>
      <c r="N17" s="35">
        <v>0</v>
      </c>
      <c r="O17" s="35">
        <v>0</v>
      </c>
    </row>
    <row r="18" spans="1:15" ht="15" customHeight="1" x14ac:dyDescent="0.25">
      <c r="A18" s="36">
        <v>14</v>
      </c>
      <c r="B18" s="36" t="s">
        <v>442</v>
      </c>
      <c r="C18" s="37">
        <f t="shared" si="0"/>
        <v>2405</v>
      </c>
      <c r="D18" s="35">
        <v>160</v>
      </c>
      <c r="E18" s="35">
        <v>0</v>
      </c>
      <c r="F18" s="35">
        <v>575</v>
      </c>
      <c r="G18" s="35">
        <v>375</v>
      </c>
      <c r="H18" s="35">
        <v>225</v>
      </c>
      <c r="I18" s="35">
        <v>175</v>
      </c>
      <c r="J18" s="35">
        <v>0</v>
      </c>
      <c r="K18" s="35">
        <v>0</v>
      </c>
      <c r="L18" s="35">
        <v>175</v>
      </c>
      <c r="M18" s="35">
        <v>0</v>
      </c>
      <c r="N18" s="35">
        <v>575</v>
      </c>
      <c r="O18" s="35">
        <v>145</v>
      </c>
    </row>
    <row r="19" spans="1:15" ht="15" customHeight="1" x14ac:dyDescent="0.25">
      <c r="A19" s="36">
        <v>15</v>
      </c>
      <c r="B19" s="36" t="s">
        <v>384</v>
      </c>
      <c r="C19" s="37">
        <f t="shared" si="0"/>
        <v>2215</v>
      </c>
      <c r="D19" s="35">
        <v>115</v>
      </c>
      <c r="E19" s="35">
        <v>145</v>
      </c>
      <c r="F19" s="35">
        <v>250</v>
      </c>
      <c r="G19" s="35">
        <f>575+175</f>
        <v>750</v>
      </c>
      <c r="H19" s="35">
        <f>115</f>
        <v>115</v>
      </c>
      <c r="I19" s="35">
        <v>115</v>
      </c>
      <c r="J19" s="35">
        <v>175</v>
      </c>
      <c r="K19" s="35">
        <v>250</v>
      </c>
      <c r="L19" s="35">
        <v>0</v>
      </c>
      <c r="M19" s="35">
        <v>0</v>
      </c>
      <c r="N19" s="35">
        <v>0</v>
      </c>
      <c r="O19" s="35">
        <v>300</v>
      </c>
    </row>
    <row r="20" spans="1:15" ht="15" customHeight="1" x14ac:dyDescent="0.25">
      <c r="A20" s="36">
        <v>16</v>
      </c>
      <c r="B20" s="36" t="s">
        <v>27</v>
      </c>
      <c r="C20" s="37">
        <f t="shared" si="0"/>
        <v>2130</v>
      </c>
      <c r="D20" s="35">
        <v>0</v>
      </c>
      <c r="E20" s="35">
        <v>275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300</v>
      </c>
      <c r="L20" s="35">
        <v>130</v>
      </c>
      <c r="M20" s="35">
        <f>325+575</f>
        <v>900</v>
      </c>
      <c r="N20" s="35">
        <v>300</v>
      </c>
      <c r="O20" s="35">
        <v>225</v>
      </c>
    </row>
    <row r="21" spans="1:15" ht="15" customHeight="1" x14ac:dyDescent="0.25">
      <c r="A21" s="36">
        <v>17</v>
      </c>
      <c r="B21" s="36" t="s">
        <v>165</v>
      </c>
      <c r="C21" s="37">
        <f t="shared" si="0"/>
        <v>2050</v>
      </c>
      <c r="D21" s="35">
        <v>575</v>
      </c>
      <c r="E21" s="35">
        <v>350</v>
      </c>
      <c r="F21" s="35">
        <v>0</v>
      </c>
      <c r="G21" s="35">
        <v>0</v>
      </c>
      <c r="H21" s="35">
        <f>375</f>
        <v>375</v>
      </c>
      <c r="I21" s="35">
        <v>0</v>
      </c>
      <c r="J21" s="35">
        <v>0</v>
      </c>
      <c r="K21" s="35">
        <v>0</v>
      </c>
      <c r="L21" s="35">
        <v>0</v>
      </c>
      <c r="M21" s="35">
        <v>575</v>
      </c>
      <c r="N21" s="35">
        <v>0</v>
      </c>
      <c r="O21" s="35">
        <v>175</v>
      </c>
    </row>
    <row r="22" spans="1:15" ht="15" customHeight="1" x14ac:dyDescent="0.25">
      <c r="A22" s="36">
        <v>18</v>
      </c>
      <c r="B22" s="36" t="s">
        <v>379</v>
      </c>
      <c r="C22" s="37">
        <f t="shared" si="0"/>
        <v>2035</v>
      </c>
      <c r="D22" s="35">
        <v>0</v>
      </c>
      <c r="E22" s="35">
        <v>350</v>
      </c>
      <c r="F22" s="35">
        <v>200</v>
      </c>
      <c r="G22" s="35">
        <f>250+200</f>
        <v>450</v>
      </c>
      <c r="H22" s="35">
        <v>325</v>
      </c>
      <c r="I22" s="35">
        <v>0</v>
      </c>
      <c r="J22" s="35">
        <v>0</v>
      </c>
      <c r="K22" s="35">
        <v>130</v>
      </c>
      <c r="L22" s="35">
        <v>145</v>
      </c>
      <c r="M22" s="35">
        <v>275</v>
      </c>
      <c r="N22" s="35">
        <v>160</v>
      </c>
      <c r="O22" s="35">
        <v>0</v>
      </c>
    </row>
    <row r="23" spans="1:15" ht="15" customHeight="1" x14ac:dyDescent="0.25">
      <c r="A23" s="36">
        <v>19</v>
      </c>
      <c r="B23" s="36" t="s">
        <v>380</v>
      </c>
      <c r="C23" s="37">
        <f t="shared" si="0"/>
        <v>1855</v>
      </c>
      <c r="D23" s="35">
        <v>325</v>
      </c>
      <c r="E23" s="35">
        <v>175</v>
      </c>
      <c r="F23" s="35">
        <v>0</v>
      </c>
      <c r="G23" s="35">
        <f>200+160</f>
        <v>360</v>
      </c>
      <c r="H23" s="35">
        <v>160</v>
      </c>
      <c r="I23" s="35">
        <v>0</v>
      </c>
      <c r="J23" s="35">
        <v>115</v>
      </c>
      <c r="K23" s="35">
        <v>325</v>
      </c>
      <c r="L23" s="35">
        <v>0</v>
      </c>
      <c r="M23" s="35">
        <v>0</v>
      </c>
      <c r="N23" s="35">
        <f>145+250</f>
        <v>395</v>
      </c>
      <c r="O23" s="35">
        <v>0</v>
      </c>
    </row>
    <row r="24" spans="1:15" ht="15" customHeight="1" x14ac:dyDescent="0.25">
      <c r="A24" s="36">
        <v>20</v>
      </c>
      <c r="B24" s="36" t="s">
        <v>456</v>
      </c>
      <c r="C24" s="37">
        <f t="shared" si="0"/>
        <v>1215</v>
      </c>
      <c r="D24" s="35">
        <v>0</v>
      </c>
      <c r="E24" s="35">
        <v>200</v>
      </c>
      <c r="F24" s="35">
        <v>0</v>
      </c>
      <c r="G24" s="35">
        <v>0</v>
      </c>
      <c r="H24" s="35">
        <v>0</v>
      </c>
      <c r="I24" s="35">
        <v>575</v>
      </c>
      <c r="J24" s="35">
        <v>325</v>
      </c>
      <c r="K24" s="35">
        <v>0</v>
      </c>
      <c r="L24" s="35">
        <v>0</v>
      </c>
      <c r="M24" s="35">
        <v>0</v>
      </c>
      <c r="N24" s="35">
        <v>115</v>
      </c>
      <c r="O24" s="35">
        <v>0</v>
      </c>
    </row>
    <row r="25" spans="1:15" ht="15" customHeight="1" x14ac:dyDescent="0.25">
      <c r="A25" s="36">
        <v>21</v>
      </c>
      <c r="B25" s="36" t="s">
        <v>471</v>
      </c>
      <c r="C25" s="37">
        <f t="shared" si="0"/>
        <v>1180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130</v>
      </c>
      <c r="J25" s="35">
        <v>200</v>
      </c>
      <c r="K25" s="35">
        <v>0</v>
      </c>
      <c r="L25" s="35">
        <v>475</v>
      </c>
      <c r="M25" s="35">
        <v>0</v>
      </c>
      <c r="N25" s="35">
        <v>0</v>
      </c>
      <c r="O25" s="35">
        <v>375</v>
      </c>
    </row>
    <row r="26" spans="1:15" ht="15" customHeight="1" x14ac:dyDescent="0.25">
      <c r="A26" s="36">
        <v>22</v>
      </c>
      <c r="B26" s="36" t="s">
        <v>473</v>
      </c>
      <c r="C26" s="37">
        <f t="shared" si="0"/>
        <v>1125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175</v>
      </c>
      <c r="L26" s="35">
        <v>0</v>
      </c>
      <c r="M26" s="35">
        <v>475</v>
      </c>
      <c r="N26" s="35">
        <v>475</v>
      </c>
      <c r="O26" s="35">
        <v>0</v>
      </c>
    </row>
    <row r="27" spans="1:15" ht="15" customHeight="1" x14ac:dyDescent="0.25">
      <c r="A27" s="36">
        <v>22</v>
      </c>
      <c r="B27" s="36" t="s">
        <v>168</v>
      </c>
      <c r="C27" s="37">
        <f t="shared" si="0"/>
        <v>1125</v>
      </c>
      <c r="D27" s="35">
        <v>175</v>
      </c>
      <c r="E27" s="35">
        <v>0</v>
      </c>
      <c r="F27" s="35">
        <v>0</v>
      </c>
      <c r="G27" s="35">
        <v>275</v>
      </c>
      <c r="H27" s="35">
        <v>200</v>
      </c>
      <c r="I27" s="35">
        <v>0</v>
      </c>
      <c r="J27" s="35">
        <v>0</v>
      </c>
      <c r="K27" s="35">
        <v>0</v>
      </c>
      <c r="L27" s="35">
        <v>0</v>
      </c>
      <c r="M27" s="35">
        <v>475</v>
      </c>
      <c r="N27" s="35">
        <v>0</v>
      </c>
      <c r="O27" s="35">
        <v>0</v>
      </c>
    </row>
    <row r="28" spans="1:15" ht="15" customHeight="1" x14ac:dyDescent="0.25">
      <c r="A28" s="36">
        <v>23</v>
      </c>
      <c r="B28" s="36" t="s">
        <v>470</v>
      </c>
      <c r="C28" s="37">
        <f t="shared" si="0"/>
        <v>980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225</v>
      </c>
      <c r="J28" s="35">
        <v>130</v>
      </c>
      <c r="K28" s="35">
        <v>0</v>
      </c>
      <c r="L28" s="35">
        <v>425</v>
      </c>
      <c r="M28" s="35">
        <v>200</v>
      </c>
      <c r="N28" s="35">
        <v>0</v>
      </c>
      <c r="O28" s="35">
        <v>0</v>
      </c>
    </row>
    <row r="29" spans="1:15" ht="15" customHeight="1" x14ac:dyDescent="0.25">
      <c r="A29" s="36">
        <v>24</v>
      </c>
      <c r="B29" s="36" t="s">
        <v>459</v>
      </c>
      <c r="C29" s="37">
        <f t="shared" si="0"/>
        <v>960</v>
      </c>
      <c r="D29" s="35">
        <v>0</v>
      </c>
      <c r="E29" s="35">
        <f>115+130</f>
        <v>245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425</v>
      </c>
      <c r="L29" s="35">
        <v>160</v>
      </c>
      <c r="M29" s="35">
        <v>0</v>
      </c>
      <c r="N29" s="35">
        <v>130</v>
      </c>
      <c r="O29" s="35">
        <v>0</v>
      </c>
    </row>
    <row r="30" spans="1:15" ht="15" customHeight="1" x14ac:dyDescent="0.25">
      <c r="A30" s="36">
        <v>25</v>
      </c>
      <c r="B30" s="36" t="s">
        <v>455</v>
      </c>
      <c r="C30" s="37">
        <f t="shared" si="0"/>
        <v>835</v>
      </c>
      <c r="D30" s="35">
        <v>0</v>
      </c>
      <c r="E30" s="35">
        <v>225</v>
      </c>
      <c r="F30" s="35">
        <v>0</v>
      </c>
      <c r="G30" s="35">
        <v>160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200</v>
      </c>
      <c r="N30" s="35">
        <v>250</v>
      </c>
      <c r="O30" s="35">
        <v>0</v>
      </c>
    </row>
    <row r="31" spans="1:15" ht="15" customHeight="1" x14ac:dyDescent="0.25">
      <c r="A31" s="36">
        <v>26</v>
      </c>
      <c r="B31" s="36" t="s">
        <v>375</v>
      </c>
      <c r="C31" s="37">
        <f t="shared" si="0"/>
        <v>825</v>
      </c>
      <c r="D31" s="35">
        <v>250</v>
      </c>
      <c r="E31" s="35">
        <v>300</v>
      </c>
      <c r="F31" s="35">
        <v>0</v>
      </c>
      <c r="G31" s="35">
        <v>0</v>
      </c>
      <c r="H31" s="35">
        <v>275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</row>
    <row r="32" spans="1:15" ht="15" customHeight="1" x14ac:dyDescent="0.25">
      <c r="A32" s="36">
        <v>27</v>
      </c>
      <c r="B32" s="36" t="s">
        <v>368</v>
      </c>
      <c r="C32" s="37">
        <f t="shared" si="0"/>
        <v>750</v>
      </c>
      <c r="D32" s="35">
        <v>0</v>
      </c>
      <c r="E32" s="35">
        <v>0</v>
      </c>
      <c r="F32" s="35">
        <v>0</v>
      </c>
      <c r="G32" s="35">
        <v>375</v>
      </c>
      <c r="H32" s="35">
        <v>0</v>
      </c>
      <c r="I32" s="35">
        <v>0</v>
      </c>
      <c r="J32" s="35">
        <v>0</v>
      </c>
      <c r="K32" s="35">
        <v>0</v>
      </c>
      <c r="L32" s="35">
        <v>375</v>
      </c>
      <c r="M32" s="35">
        <v>0</v>
      </c>
      <c r="N32" s="35">
        <v>0</v>
      </c>
      <c r="O32" s="35">
        <v>0</v>
      </c>
    </row>
    <row r="33" spans="1:15" ht="15" customHeight="1" x14ac:dyDescent="0.25">
      <c r="A33" s="36">
        <v>28</v>
      </c>
      <c r="B33" s="36" t="s">
        <v>460</v>
      </c>
      <c r="C33" s="37">
        <f t="shared" si="0"/>
        <v>660</v>
      </c>
      <c r="D33" s="35">
        <v>0</v>
      </c>
      <c r="E33" s="35">
        <v>160</v>
      </c>
      <c r="F33" s="35">
        <v>0</v>
      </c>
      <c r="G33" s="35">
        <v>225</v>
      </c>
      <c r="H33" s="35">
        <v>0</v>
      </c>
      <c r="I33" s="35">
        <v>0</v>
      </c>
      <c r="J33" s="35">
        <v>0</v>
      </c>
      <c r="K33" s="35">
        <v>0</v>
      </c>
      <c r="L33" s="35">
        <v>115</v>
      </c>
      <c r="M33" s="35">
        <v>160</v>
      </c>
      <c r="N33" s="35">
        <v>0</v>
      </c>
      <c r="O33" s="35">
        <v>0</v>
      </c>
    </row>
    <row r="34" spans="1:15" ht="15" customHeight="1" x14ac:dyDescent="0.25">
      <c r="A34" s="36">
        <v>29</v>
      </c>
      <c r="B34" s="36" t="s">
        <v>187</v>
      </c>
      <c r="C34" s="37">
        <f t="shared" si="0"/>
        <v>575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250</v>
      </c>
      <c r="N34" s="35">
        <v>325</v>
      </c>
      <c r="O34" s="35">
        <v>0</v>
      </c>
    </row>
    <row r="35" spans="1:15" ht="15" customHeight="1" x14ac:dyDescent="0.25">
      <c r="A35" s="36">
        <v>29</v>
      </c>
      <c r="B35" s="36" t="s">
        <v>374</v>
      </c>
      <c r="C35" s="37">
        <f t="shared" si="0"/>
        <v>575</v>
      </c>
      <c r="D35" s="35">
        <v>0</v>
      </c>
      <c r="E35" s="35">
        <v>0</v>
      </c>
      <c r="F35" s="35">
        <v>0</v>
      </c>
      <c r="G35" s="35">
        <v>0</v>
      </c>
      <c r="H35" s="35">
        <f>575</f>
        <v>575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</row>
    <row r="36" spans="1:15" ht="15" customHeight="1" x14ac:dyDescent="0.25">
      <c r="A36" s="36">
        <v>29</v>
      </c>
      <c r="B36" s="36" t="s">
        <v>465</v>
      </c>
      <c r="C36" s="37">
        <f t="shared" si="0"/>
        <v>575</v>
      </c>
      <c r="D36" s="35">
        <v>0</v>
      </c>
      <c r="E36" s="35">
        <v>0</v>
      </c>
      <c r="F36" s="35">
        <v>0</v>
      </c>
      <c r="G36" s="35">
        <v>0</v>
      </c>
      <c r="H36" s="35">
        <f>225</f>
        <v>225</v>
      </c>
      <c r="I36" s="35">
        <v>350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</row>
    <row r="37" spans="1:15" ht="15" customHeight="1" x14ac:dyDescent="0.25">
      <c r="A37" s="36">
        <v>30</v>
      </c>
      <c r="B37" s="36" t="s">
        <v>475</v>
      </c>
      <c r="C37" s="37">
        <f t="shared" ref="C37:C68" si="1">SUM(D37:O37)</f>
        <v>500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250</v>
      </c>
      <c r="M37" s="35">
        <v>250</v>
      </c>
      <c r="N37" s="35">
        <v>0</v>
      </c>
      <c r="O37" s="35">
        <v>0</v>
      </c>
    </row>
    <row r="38" spans="1:15" ht="15" customHeight="1" x14ac:dyDescent="0.25">
      <c r="A38" s="36">
        <v>31</v>
      </c>
      <c r="B38" s="36" t="s">
        <v>287</v>
      </c>
      <c r="C38" s="37">
        <f t="shared" si="1"/>
        <v>475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475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</row>
    <row r="39" spans="1:15" ht="15" customHeight="1" x14ac:dyDescent="0.25">
      <c r="A39" s="36">
        <v>31</v>
      </c>
      <c r="B39" s="36" t="s">
        <v>462</v>
      </c>
      <c r="C39" s="37">
        <f t="shared" si="1"/>
        <v>425</v>
      </c>
      <c r="D39" s="35">
        <v>0</v>
      </c>
      <c r="E39" s="35">
        <v>0</v>
      </c>
      <c r="F39" s="35">
        <v>0</v>
      </c>
      <c r="G39" s="35">
        <v>0</v>
      </c>
      <c r="H39" s="35">
        <f>425</f>
        <v>425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</row>
    <row r="40" spans="1:15" ht="15" customHeight="1" x14ac:dyDescent="0.25">
      <c r="A40" s="36">
        <v>32</v>
      </c>
      <c r="B40" s="36" t="s">
        <v>467</v>
      </c>
      <c r="C40" s="37">
        <f t="shared" si="1"/>
        <v>375</v>
      </c>
      <c r="D40" s="35">
        <v>0</v>
      </c>
      <c r="E40" s="35">
        <v>0</v>
      </c>
      <c r="F40" s="35">
        <v>0</v>
      </c>
      <c r="G40" s="35">
        <v>0</v>
      </c>
      <c r="H40" s="35">
        <v>375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</row>
    <row r="41" spans="1:15" ht="15" customHeight="1" x14ac:dyDescent="0.25">
      <c r="A41" s="36">
        <v>32</v>
      </c>
      <c r="B41" s="36" t="s">
        <v>463</v>
      </c>
      <c r="C41" s="37">
        <f t="shared" si="1"/>
        <v>375</v>
      </c>
      <c r="D41" s="35">
        <v>0</v>
      </c>
      <c r="E41" s="35">
        <v>0</v>
      </c>
      <c r="F41" s="35">
        <v>0</v>
      </c>
      <c r="G41" s="35">
        <v>0</v>
      </c>
      <c r="H41" s="35">
        <f>175+200</f>
        <v>375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</row>
    <row r="42" spans="1:15" ht="15" customHeight="1" x14ac:dyDescent="0.25">
      <c r="A42" s="73">
        <v>33</v>
      </c>
      <c r="B42" s="73" t="s">
        <v>474</v>
      </c>
      <c r="C42" s="74">
        <f t="shared" si="1"/>
        <v>350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350</v>
      </c>
      <c r="M42" s="35">
        <v>0</v>
      </c>
      <c r="N42" s="35">
        <v>0</v>
      </c>
      <c r="O42" s="35">
        <v>0</v>
      </c>
    </row>
    <row r="43" spans="1:15" ht="15" customHeight="1" x14ac:dyDescent="0.25">
      <c r="A43" s="73">
        <v>34</v>
      </c>
      <c r="B43" s="73" t="s">
        <v>437</v>
      </c>
      <c r="C43" s="74">
        <f t="shared" si="1"/>
        <v>325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325</v>
      </c>
      <c r="O43" s="35">
        <v>0</v>
      </c>
    </row>
    <row r="44" spans="1:15" ht="15" customHeight="1" x14ac:dyDescent="0.25">
      <c r="A44" s="73">
        <v>35</v>
      </c>
      <c r="B44" s="73" t="s">
        <v>53</v>
      </c>
      <c r="C44" s="74">
        <f t="shared" si="1"/>
        <v>320</v>
      </c>
      <c r="D44" s="35">
        <v>175</v>
      </c>
      <c r="E44" s="35">
        <v>0</v>
      </c>
      <c r="F44" s="35">
        <v>0</v>
      </c>
      <c r="G44" s="35">
        <v>145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5">
      <c r="A45" s="73">
        <v>36</v>
      </c>
      <c r="B45" s="73" t="s">
        <v>252</v>
      </c>
      <c r="C45" s="74">
        <f t="shared" si="1"/>
        <v>315</v>
      </c>
      <c r="D45" s="35">
        <v>200</v>
      </c>
      <c r="E45" s="35">
        <v>115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5">
      <c r="A46" s="73">
        <v>37</v>
      </c>
      <c r="B46" s="73" t="s">
        <v>468</v>
      </c>
      <c r="C46" s="74">
        <f t="shared" si="1"/>
        <v>300</v>
      </c>
      <c r="D46" s="35">
        <v>0</v>
      </c>
      <c r="E46" s="35">
        <v>0</v>
      </c>
      <c r="F46" s="35">
        <v>0</v>
      </c>
      <c r="G46" s="35">
        <v>0</v>
      </c>
      <c r="H46" s="35">
        <v>300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</row>
    <row r="47" spans="1:15" ht="15" customHeight="1" x14ac:dyDescent="0.25">
      <c r="A47" s="73">
        <v>38</v>
      </c>
      <c r="B47" s="73" t="s">
        <v>469</v>
      </c>
      <c r="C47" s="74">
        <f t="shared" si="1"/>
        <v>250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250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</row>
    <row r="48" spans="1:15" ht="15" customHeight="1" x14ac:dyDescent="0.25">
      <c r="A48" s="73">
        <v>39</v>
      </c>
      <c r="B48" s="73" t="s">
        <v>429</v>
      </c>
      <c r="C48" s="74">
        <f t="shared" si="1"/>
        <v>225</v>
      </c>
      <c r="D48" s="35">
        <v>0</v>
      </c>
      <c r="E48" s="35">
        <v>225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5">
      <c r="A49" s="73">
        <v>40</v>
      </c>
      <c r="B49" s="73" t="s">
        <v>477</v>
      </c>
      <c r="C49" s="74">
        <f t="shared" si="1"/>
        <v>200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200</v>
      </c>
    </row>
    <row r="50" spans="1:15" ht="15" customHeight="1" x14ac:dyDescent="0.25">
      <c r="A50" s="73">
        <v>40</v>
      </c>
      <c r="B50" s="73" t="s">
        <v>476</v>
      </c>
      <c r="C50" s="74">
        <f t="shared" si="1"/>
        <v>200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200</v>
      </c>
      <c r="M50" s="35">
        <v>0</v>
      </c>
      <c r="N50" s="35">
        <v>0</v>
      </c>
      <c r="O50" s="35">
        <v>0</v>
      </c>
    </row>
    <row r="51" spans="1:15" ht="15" customHeight="1" x14ac:dyDescent="0.25">
      <c r="A51" s="73">
        <v>41</v>
      </c>
      <c r="B51" s="73" t="s">
        <v>457</v>
      </c>
      <c r="C51" s="74">
        <f t="shared" si="1"/>
        <v>160</v>
      </c>
      <c r="D51" s="35">
        <v>0</v>
      </c>
      <c r="E51" s="35">
        <v>160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</row>
    <row r="52" spans="1:15" ht="15" customHeight="1" x14ac:dyDescent="0.25">
      <c r="A52" s="73">
        <v>41</v>
      </c>
      <c r="B52" s="73" t="s">
        <v>267</v>
      </c>
      <c r="C52" s="74">
        <f t="shared" si="1"/>
        <v>160</v>
      </c>
      <c r="D52" s="35">
        <v>0</v>
      </c>
      <c r="E52" s="35">
        <v>0</v>
      </c>
      <c r="F52" s="35">
        <v>160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</row>
    <row r="53" spans="1:15" ht="15" customHeight="1" x14ac:dyDescent="0.25">
      <c r="A53" s="73">
        <v>41</v>
      </c>
      <c r="B53" s="73" t="s">
        <v>472</v>
      </c>
      <c r="C53" s="74">
        <f t="shared" si="1"/>
        <v>160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160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</row>
    <row r="54" spans="1:15" ht="15" customHeight="1" x14ac:dyDescent="0.25">
      <c r="A54" s="73">
        <v>41</v>
      </c>
      <c r="B54" s="73" t="s">
        <v>454</v>
      </c>
      <c r="C54" s="74">
        <f t="shared" si="1"/>
        <v>160</v>
      </c>
      <c r="D54" s="35">
        <v>160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</row>
    <row r="55" spans="1:15" ht="15" customHeight="1" x14ac:dyDescent="0.25">
      <c r="A55" s="73">
        <v>41</v>
      </c>
      <c r="B55" s="73" t="s">
        <v>466</v>
      </c>
      <c r="C55" s="74">
        <f t="shared" si="1"/>
        <v>160</v>
      </c>
      <c r="D55" s="35">
        <v>0</v>
      </c>
      <c r="E55" s="35">
        <v>0</v>
      </c>
      <c r="F55" s="35">
        <v>0</v>
      </c>
      <c r="G55" s="35">
        <v>0</v>
      </c>
      <c r="H55" s="35">
        <f>160</f>
        <v>160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</row>
    <row r="56" spans="1:15" ht="15" customHeight="1" x14ac:dyDescent="0.25">
      <c r="A56" s="73">
        <v>42</v>
      </c>
      <c r="B56" s="73" t="s">
        <v>458</v>
      </c>
      <c r="C56" s="74">
        <f t="shared" si="1"/>
        <v>145</v>
      </c>
      <c r="D56" s="35">
        <v>0</v>
      </c>
      <c r="E56" s="35">
        <v>145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</row>
    <row r="57" spans="1:15" ht="15" customHeight="1" x14ac:dyDescent="0.25">
      <c r="A57" s="73">
        <v>42</v>
      </c>
      <c r="B57" s="73" t="s">
        <v>250</v>
      </c>
      <c r="C57" s="74">
        <f t="shared" si="1"/>
        <v>145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145</v>
      </c>
      <c r="L57" s="35">
        <v>0</v>
      </c>
      <c r="M57" s="35">
        <v>0</v>
      </c>
      <c r="N57" s="35">
        <v>0</v>
      </c>
      <c r="O57" s="35">
        <v>0</v>
      </c>
    </row>
    <row r="58" spans="1:15" ht="15" customHeight="1" x14ac:dyDescent="0.25">
      <c r="A58" s="73">
        <v>42</v>
      </c>
      <c r="B58" s="73" t="s">
        <v>326</v>
      </c>
      <c r="C58" s="74">
        <f t="shared" si="1"/>
        <v>145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145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</row>
    <row r="59" spans="1:15" ht="15" customHeight="1" x14ac:dyDescent="0.25">
      <c r="A59" s="73">
        <v>43</v>
      </c>
      <c r="B59" s="73" t="s">
        <v>478</v>
      </c>
      <c r="C59" s="74">
        <f t="shared" si="1"/>
        <v>130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130</v>
      </c>
    </row>
    <row r="60" spans="1:15" ht="15" x14ac:dyDescent="0.2">
      <c r="G60" s="6"/>
      <c r="H60" s="6"/>
      <c r="I60" s="6"/>
    </row>
    <row r="61" spans="1:15" ht="18.75" customHeight="1" x14ac:dyDescent="0.25">
      <c r="A61" s="17" t="s">
        <v>3</v>
      </c>
      <c r="B61" s="7"/>
      <c r="C61" s="7"/>
      <c r="D61" s="7"/>
      <c r="E61" s="3"/>
      <c r="F61" s="3"/>
      <c r="G61" s="3"/>
      <c r="H61" s="3"/>
      <c r="I61" s="3"/>
    </row>
    <row r="62" spans="1:15" ht="18.75" customHeight="1" x14ac:dyDescent="0.25">
      <c r="A62" s="18" t="s">
        <v>4</v>
      </c>
      <c r="B62" s="8"/>
      <c r="C62" s="8"/>
      <c r="D62" s="8"/>
      <c r="E62" s="4"/>
      <c r="F62" s="4"/>
      <c r="G62" s="4"/>
      <c r="H62" s="4"/>
      <c r="I62" s="4"/>
    </row>
    <row r="63" spans="1:15" ht="18.75" customHeight="1" x14ac:dyDescent="0.25">
      <c r="A63" s="19" t="s">
        <v>5</v>
      </c>
      <c r="B63" s="9"/>
      <c r="C63" s="9"/>
      <c r="D63" s="9"/>
      <c r="E63" s="5"/>
      <c r="F63" s="5"/>
      <c r="G63" s="5"/>
      <c r="H63" s="5"/>
      <c r="I63" s="5"/>
    </row>
    <row r="65" ht="21" customHeight="1" x14ac:dyDescent="0.2"/>
    <row r="89" ht="18.75" customHeight="1" x14ac:dyDescent="0.2"/>
    <row r="90" ht="18.75" customHeight="1" x14ac:dyDescent="0.2"/>
  </sheetData>
  <sortState ref="A5:O59">
    <sortCondition descending="1" ref="C5:C59"/>
  </sortState>
  <mergeCells count="3">
    <mergeCell ref="A3:O3"/>
    <mergeCell ref="A1:I1"/>
    <mergeCell ref="A2:O2"/>
  </mergeCells>
  <pageMargins left="0" right="0" top="0.25" bottom="0.2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140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9" ht="45" customHeight="1" x14ac:dyDescent="0.5">
      <c r="A2" s="49" t="s">
        <v>100</v>
      </c>
      <c r="B2" s="49"/>
      <c r="C2" s="49"/>
      <c r="D2" s="49"/>
      <c r="E2" s="49"/>
      <c r="F2" s="49"/>
      <c r="G2" s="49"/>
      <c r="H2" s="49"/>
      <c r="I2" s="49"/>
    </row>
    <row r="3" spans="1:9" ht="33" customHeight="1" x14ac:dyDescent="0.4">
      <c r="A3" s="50" t="s">
        <v>133</v>
      </c>
      <c r="B3" s="51"/>
      <c r="C3" s="51"/>
      <c r="D3" s="51"/>
      <c r="E3" s="51"/>
      <c r="F3" s="51"/>
      <c r="G3" s="51"/>
      <c r="H3" s="51"/>
      <c r="I3" s="51"/>
    </row>
    <row r="4" spans="1:9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</row>
    <row r="5" spans="1:9" ht="30" customHeight="1" x14ac:dyDescent="0.4">
      <c r="A5" s="52" t="s">
        <v>108</v>
      </c>
      <c r="B5" s="53"/>
      <c r="C5" s="53"/>
      <c r="D5" s="53"/>
      <c r="E5" s="53"/>
      <c r="F5" s="53"/>
      <c r="G5" s="53"/>
      <c r="H5" s="53"/>
      <c r="I5" s="53"/>
    </row>
    <row r="6" spans="1:9" ht="21" customHeight="1" x14ac:dyDescent="0.2">
      <c r="A6" s="54"/>
      <c r="B6" s="54"/>
      <c r="C6" s="54"/>
      <c r="D6" s="54"/>
      <c r="E6" s="54"/>
      <c r="F6" s="54"/>
      <c r="G6" s="54"/>
      <c r="H6" s="54"/>
      <c r="I6" s="54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</row>
    <row r="52" spans="1:12" ht="36" customHeight="1" x14ac:dyDescent="0.5">
      <c r="A52" s="61" t="s">
        <v>100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</row>
    <row r="53" spans="1:12" ht="38.25" customHeight="1" x14ac:dyDescent="0.4">
      <c r="A53" s="55" t="s">
        <v>131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</row>
    <row r="54" spans="1:12" ht="42" customHeight="1" x14ac:dyDescent="0.4">
      <c r="A54" s="44" t="s">
        <v>136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 ht="42" customHeight="1" x14ac:dyDescent="0.4">
      <c r="A55" s="63" t="s">
        <v>132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</row>
    <row r="56" spans="1:12" ht="21" customHeight="1" x14ac:dyDescent="0.2">
      <c r="A56" s="65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7" t="s">
        <v>4</v>
      </c>
      <c r="B80" s="58"/>
      <c r="C80" s="58"/>
      <c r="D80" s="58"/>
      <c r="E80" s="20"/>
      <c r="F80" s="20"/>
      <c r="G80" s="20"/>
    </row>
    <row r="81" spans="1:7" ht="18.75" customHeight="1" x14ac:dyDescent="0.25">
      <c r="A81" s="59" t="s">
        <v>130</v>
      </c>
      <c r="B81" s="60"/>
      <c r="C81" s="60"/>
      <c r="D81" s="60"/>
      <c r="E81" s="21"/>
      <c r="F81" s="21"/>
      <c r="G81" s="21"/>
    </row>
  </sheetData>
  <mergeCells count="14">
    <mergeCell ref="A53:L53"/>
    <mergeCell ref="A80:D80"/>
    <mergeCell ref="A81:D81"/>
    <mergeCell ref="A52:L52"/>
    <mergeCell ref="A54:L54"/>
    <mergeCell ref="A55:L55"/>
    <mergeCell ref="A56:L56"/>
    <mergeCell ref="A51:L51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49" t="s">
        <v>33</v>
      </c>
      <c r="B2" s="49"/>
      <c r="C2" s="49"/>
      <c r="D2" s="49"/>
      <c r="E2" s="49"/>
      <c r="F2" s="49"/>
      <c r="G2" s="49"/>
      <c r="H2" s="49"/>
    </row>
    <row r="3" spans="1:8" ht="33" customHeight="1" x14ac:dyDescent="0.4">
      <c r="A3" s="50" t="s">
        <v>74</v>
      </c>
      <c r="B3" s="51"/>
      <c r="C3" s="51"/>
      <c r="D3" s="51"/>
      <c r="E3" s="51"/>
      <c r="F3" s="51"/>
      <c r="G3" s="51"/>
      <c r="H3" s="51"/>
    </row>
    <row r="4" spans="1:8" ht="9.75" customHeight="1" x14ac:dyDescent="0.4">
      <c r="A4" s="50"/>
      <c r="B4" s="51"/>
      <c r="C4" s="51"/>
      <c r="D4" s="51"/>
      <c r="E4" s="51"/>
      <c r="F4" s="51"/>
      <c r="G4" s="51"/>
      <c r="H4" s="51"/>
    </row>
    <row r="5" spans="1:8" ht="30" customHeight="1" x14ac:dyDescent="0.4">
      <c r="A5" s="52" t="s">
        <v>77</v>
      </c>
      <c r="B5" s="53"/>
      <c r="C5" s="53"/>
      <c r="D5" s="53"/>
      <c r="E5" s="53"/>
      <c r="F5" s="53"/>
      <c r="G5" s="53"/>
      <c r="H5" s="53"/>
    </row>
    <row r="6" spans="1:8" ht="30.75" customHeight="1" x14ac:dyDescent="0.2">
      <c r="A6" s="54"/>
      <c r="B6" s="54"/>
      <c r="C6" s="54"/>
      <c r="D6" s="54"/>
      <c r="E6" s="54"/>
      <c r="F6" s="54"/>
      <c r="G6" s="54"/>
      <c r="H6" s="54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7" t="s">
        <v>3</v>
      </c>
      <c r="B43" s="68"/>
      <c r="C43" s="68"/>
      <c r="D43" s="7"/>
      <c r="E43" s="3"/>
      <c r="F43" s="3"/>
      <c r="G43" s="3"/>
      <c r="H43" s="3"/>
    </row>
    <row r="44" spans="1:8" ht="18.75" customHeight="1" x14ac:dyDescent="0.25">
      <c r="A44" s="69" t="s">
        <v>4</v>
      </c>
      <c r="B44" s="70"/>
      <c r="C44" s="70"/>
      <c r="D44" s="8"/>
      <c r="E44" s="4"/>
      <c r="F44" s="4"/>
      <c r="G44" s="4"/>
      <c r="H44" s="4"/>
    </row>
    <row r="45" spans="1:8" ht="18.75" customHeight="1" x14ac:dyDescent="0.25">
      <c r="A45" s="71" t="s">
        <v>5</v>
      </c>
      <c r="B45" s="72"/>
      <c r="C45" s="72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45" customHeight="1" x14ac:dyDescent="0.5">
      <c r="A2" s="49" t="s">
        <v>33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33" customHeight="1" x14ac:dyDescent="0.4">
      <c r="A3" s="50" t="s">
        <v>46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</row>
    <row r="5" spans="1:10" ht="30" customHeight="1" x14ac:dyDescent="0.4">
      <c r="A5" s="52" t="s">
        <v>51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ht="30.75" customHeight="1" x14ac:dyDescent="0.2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7" t="s">
        <v>3</v>
      </c>
      <c r="B50" s="68"/>
      <c r="C50" s="68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69" t="s">
        <v>4</v>
      </c>
      <c r="B51" s="70"/>
      <c r="C51" s="70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1" t="s">
        <v>5</v>
      </c>
      <c r="B52" s="72"/>
      <c r="C52" s="72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49" t="s">
        <v>8</v>
      </c>
      <c r="B2" s="49"/>
      <c r="C2" s="49"/>
      <c r="D2" s="49"/>
      <c r="E2" s="49"/>
      <c r="F2" s="49"/>
      <c r="G2" s="49"/>
      <c r="H2" s="49"/>
    </row>
    <row r="3" spans="1:8" ht="33" customHeight="1" x14ac:dyDescent="0.4">
      <c r="A3" s="50" t="s">
        <v>26</v>
      </c>
      <c r="B3" s="51"/>
      <c r="C3" s="51"/>
      <c r="D3" s="51"/>
      <c r="E3" s="51"/>
      <c r="F3" s="51"/>
      <c r="G3" s="51"/>
      <c r="H3" s="51"/>
    </row>
    <row r="4" spans="1:8" ht="9.75" customHeight="1" x14ac:dyDescent="0.4">
      <c r="A4" s="50"/>
      <c r="B4" s="51"/>
      <c r="C4" s="51"/>
      <c r="D4" s="51"/>
      <c r="E4" s="51"/>
      <c r="F4" s="51"/>
      <c r="G4" s="51"/>
      <c r="H4" s="51"/>
    </row>
    <row r="5" spans="1:8" ht="30" customHeight="1" x14ac:dyDescent="0.4">
      <c r="A5" s="52" t="s">
        <v>21</v>
      </c>
      <c r="B5" s="53"/>
      <c r="C5" s="53"/>
      <c r="D5" s="53"/>
      <c r="E5" s="53"/>
      <c r="F5" s="53"/>
      <c r="G5" s="53"/>
      <c r="H5" s="53"/>
    </row>
    <row r="6" spans="1:8" ht="30.75" customHeight="1" x14ac:dyDescent="0.2">
      <c r="A6" s="54"/>
      <c r="B6" s="54"/>
      <c r="C6" s="54"/>
      <c r="D6" s="54"/>
      <c r="E6" s="54"/>
      <c r="F6" s="54"/>
      <c r="G6" s="54"/>
      <c r="H6" s="54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7" t="s">
        <v>3</v>
      </c>
      <c r="B32" s="68"/>
      <c r="C32" s="68"/>
      <c r="D32" s="7"/>
      <c r="E32" s="3"/>
      <c r="F32" s="3"/>
      <c r="G32" s="3"/>
      <c r="H32" s="3"/>
    </row>
    <row r="33" spans="1:8" ht="18.75" customHeight="1" x14ac:dyDescent="0.25">
      <c r="A33" s="69" t="s">
        <v>4</v>
      </c>
      <c r="B33" s="70"/>
      <c r="C33" s="70"/>
      <c r="D33" s="8"/>
      <c r="E33" s="4"/>
      <c r="F33" s="4"/>
      <c r="G33" s="4"/>
      <c r="H33" s="4"/>
    </row>
    <row r="34" spans="1:8" ht="18.75" customHeight="1" x14ac:dyDescent="0.25">
      <c r="A34" s="71" t="s">
        <v>5</v>
      </c>
      <c r="B34" s="72"/>
      <c r="C34" s="72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407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24" t="s">
        <v>1</v>
      </c>
      <c r="B7" s="24" t="s">
        <v>0</v>
      </c>
      <c r="C7" s="24" t="s">
        <v>2</v>
      </c>
      <c r="D7" s="25" t="s">
        <v>395</v>
      </c>
      <c r="E7" s="25" t="s">
        <v>396</v>
      </c>
      <c r="F7" s="25" t="s">
        <v>397</v>
      </c>
      <c r="G7" s="25" t="s">
        <v>398</v>
      </c>
      <c r="H7" s="25" t="s">
        <v>399</v>
      </c>
      <c r="I7" s="25" t="s">
        <v>400</v>
      </c>
      <c r="J7" s="25" t="s">
        <v>401</v>
      </c>
      <c r="K7" s="25" t="s">
        <v>402</v>
      </c>
      <c r="L7" s="25" t="s">
        <v>403</v>
      </c>
      <c r="M7" s="25" t="s">
        <v>404</v>
      </c>
      <c r="N7" s="25" t="s">
        <v>405</v>
      </c>
      <c r="O7" s="25" t="s">
        <v>406</v>
      </c>
    </row>
    <row r="8" spans="1:15" ht="15" customHeight="1" x14ac:dyDescent="0.2">
      <c r="A8" s="26">
        <v>1</v>
      </c>
      <c r="B8" s="26" t="s">
        <v>24</v>
      </c>
      <c r="C8" s="30">
        <f t="shared" ref="C8:C39" si="0">SUM(D8:O8)</f>
        <v>6825</v>
      </c>
      <c r="D8" s="27">
        <v>0</v>
      </c>
      <c r="E8" s="27">
        <v>575</v>
      </c>
      <c r="F8" s="27">
        <f>575</f>
        <v>575</v>
      </c>
      <c r="G8" s="27">
        <f>425</f>
        <v>425</v>
      </c>
      <c r="H8" s="27">
        <f>575+275</f>
        <v>850</v>
      </c>
      <c r="I8" s="27">
        <f>300+130</f>
        <v>430</v>
      </c>
      <c r="J8" s="27">
        <v>575</v>
      </c>
      <c r="K8" s="27">
        <f>475+575</f>
        <v>1050</v>
      </c>
      <c r="L8" s="27">
        <v>575</v>
      </c>
      <c r="M8" s="27">
        <f>250+375</f>
        <v>625</v>
      </c>
      <c r="N8" s="27">
        <f>425+145</f>
        <v>570</v>
      </c>
      <c r="O8" s="27">
        <f>575</f>
        <v>575</v>
      </c>
    </row>
    <row r="9" spans="1:15" ht="15" customHeight="1" x14ac:dyDescent="0.2">
      <c r="A9" s="26">
        <v>2</v>
      </c>
      <c r="B9" s="26" t="s">
        <v>23</v>
      </c>
      <c r="C9" s="30">
        <f t="shared" si="0"/>
        <v>6070</v>
      </c>
      <c r="D9" s="27">
        <f>325</f>
        <v>325</v>
      </c>
      <c r="E9" s="27">
        <f>575+350</f>
        <v>925</v>
      </c>
      <c r="F9" s="27">
        <f>325+225</f>
        <v>550</v>
      </c>
      <c r="G9" s="27">
        <v>0</v>
      </c>
      <c r="H9" s="27">
        <f>325+250</f>
        <v>575</v>
      </c>
      <c r="I9" s="27">
        <v>115</v>
      </c>
      <c r="J9" s="27">
        <f>425+350</f>
        <v>775</v>
      </c>
      <c r="K9" s="27">
        <f>275+200</f>
        <v>475</v>
      </c>
      <c r="L9" s="27">
        <f>130+375</f>
        <v>505</v>
      </c>
      <c r="M9" s="27">
        <f>275+250</f>
        <v>525</v>
      </c>
      <c r="N9" s="27">
        <f>475+475</f>
        <v>950</v>
      </c>
      <c r="O9" s="27">
        <f>350</f>
        <v>350</v>
      </c>
    </row>
    <row r="10" spans="1:15" ht="15" customHeight="1" x14ac:dyDescent="0.2">
      <c r="A10" s="26">
        <v>3</v>
      </c>
      <c r="B10" s="26" t="s">
        <v>392</v>
      </c>
      <c r="C10" s="30">
        <f t="shared" si="0"/>
        <v>5230</v>
      </c>
      <c r="D10" s="27">
        <v>275</v>
      </c>
      <c r="E10" s="27">
        <f>250+275</f>
        <v>525</v>
      </c>
      <c r="F10" s="27">
        <f>225+300</f>
        <v>525</v>
      </c>
      <c r="G10" s="27">
        <f>475</f>
        <v>475</v>
      </c>
      <c r="H10" s="27">
        <f>475+115</f>
        <v>590</v>
      </c>
      <c r="I10" s="27">
        <f>145</f>
        <v>145</v>
      </c>
      <c r="J10" s="27">
        <f>475+325</f>
        <v>800</v>
      </c>
      <c r="K10" s="27">
        <f>250+145</f>
        <v>395</v>
      </c>
      <c r="L10" s="27">
        <f>145+275</f>
        <v>420</v>
      </c>
      <c r="M10" s="27">
        <f>200</f>
        <v>200</v>
      </c>
      <c r="N10" s="27">
        <v>425</v>
      </c>
      <c r="O10" s="27">
        <f>130+325</f>
        <v>455</v>
      </c>
    </row>
    <row r="11" spans="1:15" ht="15" customHeight="1" x14ac:dyDescent="0.2">
      <c r="A11" s="26">
        <v>4</v>
      </c>
      <c r="B11" s="26" t="s">
        <v>261</v>
      </c>
      <c r="C11" s="30">
        <f t="shared" si="0"/>
        <v>4785</v>
      </c>
      <c r="D11" s="27">
        <v>575</v>
      </c>
      <c r="E11" s="27">
        <f>160</f>
        <v>160</v>
      </c>
      <c r="F11" s="27">
        <f>475+275</f>
        <v>750</v>
      </c>
      <c r="G11" s="27">
        <f>275</f>
        <v>275</v>
      </c>
      <c r="H11" s="27">
        <f>350+130</f>
        <v>480</v>
      </c>
      <c r="I11" s="27">
        <v>0</v>
      </c>
      <c r="J11" s="27">
        <f>325</f>
        <v>325</v>
      </c>
      <c r="K11" s="27">
        <f>350</f>
        <v>350</v>
      </c>
      <c r="L11" s="27">
        <f>175+425</f>
        <v>600</v>
      </c>
      <c r="M11" s="27">
        <f>175+145</f>
        <v>320</v>
      </c>
      <c r="N11" s="27">
        <f>225+350</f>
        <v>575</v>
      </c>
      <c r="O11" s="27">
        <f>375</f>
        <v>375</v>
      </c>
    </row>
    <row r="12" spans="1:15" ht="15" customHeight="1" x14ac:dyDescent="0.2">
      <c r="A12" s="26">
        <v>5</v>
      </c>
      <c r="B12" s="26" t="s">
        <v>287</v>
      </c>
      <c r="C12" s="30">
        <f t="shared" si="0"/>
        <v>4590</v>
      </c>
      <c r="D12" s="27">
        <f>475</f>
        <v>475</v>
      </c>
      <c r="E12" s="27">
        <f>225</f>
        <v>225</v>
      </c>
      <c r="F12" s="27">
        <f>375+250</f>
        <v>625</v>
      </c>
      <c r="G12" s="27">
        <v>0</v>
      </c>
      <c r="H12" s="27">
        <f>130+375</f>
        <v>505</v>
      </c>
      <c r="I12" s="27">
        <f>325+160</f>
        <v>485</v>
      </c>
      <c r="J12" s="27">
        <v>300</v>
      </c>
      <c r="K12" s="27">
        <v>475</v>
      </c>
      <c r="L12" s="27">
        <f>200+130</f>
        <v>330</v>
      </c>
      <c r="M12" s="27">
        <f>325+225</f>
        <v>550</v>
      </c>
      <c r="N12" s="27">
        <f>300+160</f>
        <v>460</v>
      </c>
      <c r="O12" s="27">
        <f>160</f>
        <v>160</v>
      </c>
    </row>
    <row r="13" spans="1:15" ht="15" customHeight="1" x14ac:dyDescent="0.2">
      <c r="A13" s="26">
        <v>6</v>
      </c>
      <c r="B13" s="26" t="s">
        <v>54</v>
      </c>
      <c r="C13" s="30">
        <f t="shared" si="0"/>
        <v>4085</v>
      </c>
      <c r="D13" s="27">
        <f>250</f>
        <v>250</v>
      </c>
      <c r="E13" s="27">
        <v>0</v>
      </c>
      <c r="F13" s="27">
        <f>350+375</f>
        <v>725</v>
      </c>
      <c r="G13" s="27">
        <v>0</v>
      </c>
      <c r="H13" s="27">
        <v>275</v>
      </c>
      <c r="I13" s="27">
        <v>375</v>
      </c>
      <c r="J13" s="27">
        <v>225</v>
      </c>
      <c r="K13" s="27">
        <v>175</v>
      </c>
      <c r="L13" s="27">
        <f>425+325</f>
        <v>750</v>
      </c>
      <c r="M13" s="27">
        <f>160+275</f>
        <v>435</v>
      </c>
      <c r="N13" s="27">
        <f>325+225</f>
        <v>550</v>
      </c>
      <c r="O13" s="27">
        <f>325</f>
        <v>325</v>
      </c>
    </row>
    <row r="14" spans="1:15" ht="15" customHeight="1" x14ac:dyDescent="0.2">
      <c r="A14" s="26">
        <v>7</v>
      </c>
      <c r="B14" s="26" t="s">
        <v>60</v>
      </c>
      <c r="C14" s="30">
        <f t="shared" si="0"/>
        <v>3730</v>
      </c>
      <c r="D14" s="27">
        <v>0</v>
      </c>
      <c r="E14" s="27">
        <f>325+145</f>
        <v>470</v>
      </c>
      <c r="F14" s="27">
        <f>160+475</f>
        <v>635</v>
      </c>
      <c r="G14" s="27">
        <f>300</f>
        <v>300</v>
      </c>
      <c r="H14" s="27">
        <f>115+325</f>
        <v>440</v>
      </c>
      <c r="I14" s="27">
        <v>0</v>
      </c>
      <c r="J14" s="27">
        <f>375+275</f>
        <v>650</v>
      </c>
      <c r="K14" s="27">
        <f>300</f>
        <v>300</v>
      </c>
      <c r="L14" s="27">
        <v>175</v>
      </c>
      <c r="M14" s="27">
        <f>145+130</f>
        <v>275</v>
      </c>
      <c r="N14" s="27">
        <f>160+325</f>
        <v>485</v>
      </c>
      <c r="O14" s="27">
        <v>0</v>
      </c>
    </row>
    <row r="15" spans="1:15" ht="15" customHeight="1" x14ac:dyDescent="0.2">
      <c r="A15" s="26">
        <v>8</v>
      </c>
      <c r="B15" s="26" t="s">
        <v>251</v>
      </c>
      <c r="C15" s="30">
        <f t="shared" si="0"/>
        <v>3650</v>
      </c>
      <c r="D15" s="27">
        <v>0</v>
      </c>
      <c r="E15" s="27">
        <v>0</v>
      </c>
      <c r="F15" s="27">
        <v>575</v>
      </c>
      <c r="G15" s="27">
        <f>375</f>
        <v>375</v>
      </c>
      <c r="H15" s="27">
        <f>275+225</f>
        <v>500</v>
      </c>
      <c r="I15" s="27">
        <f>250</f>
        <v>250</v>
      </c>
      <c r="J15" s="27">
        <f>225</f>
        <v>225</v>
      </c>
      <c r="K15" s="27">
        <f>425+350</f>
        <v>775</v>
      </c>
      <c r="L15" s="27">
        <f>275</f>
        <v>275</v>
      </c>
      <c r="M15" s="27">
        <v>0</v>
      </c>
      <c r="N15" s="27">
        <f>200+175</f>
        <v>375</v>
      </c>
      <c r="O15" s="27">
        <f>300</f>
        <v>300</v>
      </c>
    </row>
    <row r="16" spans="1:15" ht="15" customHeight="1" x14ac:dyDescent="0.2">
      <c r="A16" s="26">
        <v>9</v>
      </c>
      <c r="B16" s="26" t="s">
        <v>254</v>
      </c>
      <c r="C16" s="30">
        <f t="shared" si="0"/>
        <v>3210</v>
      </c>
      <c r="D16" s="27">
        <f>160</f>
        <v>160</v>
      </c>
      <c r="E16" s="27">
        <f>300</f>
        <v>300</v>
      </c>
      <c r="F16" s="27">
        <v>0</v>
      </c>
      <c r="G16" s="27">
        <v>0</v>
      </c>
      <c r="H16" s="27">
        <f>145</f>
        <v>145</v>
      </c>
      <c r="I16" s="27">
        <v>145</v>
      </c>
      <c r="J16" s="27">
        <f>275+475</f>
        <v>750</v>
      </c>
      <c r="K16" s="27">
        <f>160+425</f>
        <v>585</v>
      </c>
      <c r="L16" s="27">
        <f>350+200</f>
        <v>550</v>
      </c>
      <c r="M16" s="27">
        <f>575</f>
        <v>575</v>
      </c>
      <c r="N16" s="27">
        <v>0</v>
      </c>
      <c r="O16" s="27">
        <v>0</v>
      </c>
    </row>
    <row r="17" spans="1:15" ht="15" customHeight="1" x14ac:dyDescent="0.2">
      <c r="A17" s="26">
        <v>10</v>
      </c>
      <c r="B17" s="26" t="s">
        <v>165</v>
      </c>
      <c r="C17" s="30">
        <f t="shared" si="0"/>
        <v>2925</v>
      </c>
      <c r="D17" s="27">
        <f>225</f>
        <v>225</v>
      </c>
      <c r="E17" s="27">
        <f>375+325</f>
        <v>700</v>
      </c>
      <c r="F17" s="27">
        <v>0</v>
      </c>
      <c r="G17" s="27">
        <f>575</f>
        <v>575</v>
      </c>
      <c r="H17" s="27">
        <f>375</f>
        <v>375</v>
      </c>
      <c r="I17" s="27">
        <f>200</f>
        <v>200</v>
      </c>
      <c r="J17" s="27">
        <v>0</v>
      </c>
      <c r="K17" s="27">
        <v>0</v>
      </c>
      <c r="L17" s="27">
        <v>0</v>
      </c>
      <c r="M17" s="27">
        <v>0</v>
      </c>
      <c r="N17" s="27">
        <f>375</f>
        <v>375</v>
      </c>
      <c r="O17" s="27">
        <f>475</f>
        <v>475</v>
      </c>
    </row>
    <row r="18" spans="1:15" ht="15" customHeight="1" x14ac:dyDescent="0.2">
      <c r="A18" s="26">
        <v>11</v>
      </c>
      <c r="B18" s="26" t="s">
        <v>53</v>
      </c>
      <c r="C18" s="27">
        <f t="shared" si="0"/>
        <v>2580</v>
      </c>
      <c r="D18" s="27">
        <v>350</v>
      </c>
      <c r="E18" s="27">
        <v>475</v>
      </c>
      <c r="F18" s="27">
        <v>175</v>
      </c>
      <c r="G18" s="27">
        <v>0</v>
      </c>
      <c r="H18" s="27">
        <v>0</v>
      </c>
      <c r="I18" s="27">
        <v>200</v>
      </c>
      <c r="J18" s="27">
        <v>130</v>
      </c>
      <c r="K18" s="27">
        <v>275</v>
      </c>
      <c r="L18" s="27">
        <v>115</v>
      </c>
      <c r="M18" s="27">
        <v>160</v>
      </c>
      <c r="N18" s="27">
        <v>275</v>
      </c>
      <c r="O18" s="27">
        <v>425</v>
      </c>
    </row>
    <row r="19" spans="1:15" ht="15" customHeight="1" x14ac:dyDescent="0.2">
      <c r="A19" s="26">
        <v>12</v>
      </c>
      <c r="B19" s="26" t="s">
        <v>375</v>
      </c>
      <c r="C19" s="27">
        <f t="shared" si="0"/>
        <v>2410</v>
      </c>
      <c r="D19" s="27">
        <v>475</v>
      </c>
      <c r="E19" s="27">
        <v>160</v>
      </c>
      <c r="F19" s="27">
        <v>425</v>
      </c>
      <c r="G19" s="27">
        <v>0</v>
      </c>
      <c r="H19" s="27">
        <v>475</v>
      </c>
      <c r="I19" s="27">
        <v>425</v>
      </c>
      <c r="J19" s="27">
        <v>0</v>
      </c>
      <c r="K19" s="27">
        <v>250</v>
      </c>
      <c r="L19" s="27">
        <v>0</v>
      </c>
      <c r="M19" s="27">
        <v>200</v>
      </c>
      <c r="N19" s="27">
        <v>0</v>
      </c>
      <c r="O19" s="27">
        <v>0</v>
      </c>
    </row>
    <row r="20" spans="1:15" ht="15" customHeight="1" x14ac:dyDescent="0.2">
      <c r="A20" s="26">
        <v>13</v>
      </c>
      <c r="B20" s="26" t="s">
        <v>417</v>
      </c>
      <c r="C20" s="27">
        <f t="shared" si="0"/>
        <v>2360</v>
      </c>
      <c r="D20" s="27">
        <v>0</v>
      </c>
      <c r="E20" s="27">
        <v>0</v>
      </c>
      <c r="F20" s="27">
        <v>0</v>
      </c>
      <c r="G20" s="27">
        <v>0</v>
      </c>
      <c r="H20" s="27">
        <v>200</v>
      </c>
      <c r="I20" s="27">
        <f>160</f>
        <v>160</v>
      </c>
      <c r="J20" s="27">
        <v>375</v>
      </c>
      <c r="K20" s="27">
        <v>375</v>
      </c>
      <c r="L20" s="27">
        <v>475</v>
      </c>
      <c r="M20" s="27">
        <v>175</v>
      </c>
      <c r="N20" s="27">
        <f>250</f>
        <v>250</v>
      </c>
      <c r="O20" s="27">
        <v>350</v>
      </c>
    </row>
    <row r="21" spans="1:15" ht="15" customHeight="1" x14ac:dyDescent="0.2">
      <c r="A21" s="26">
        <v>14</v>
      </c>
      <c r="B21" s="26" t="s">
        <v>337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f>175</f>
        <v>175</v>
      </c>
      <c r="H21" s="27">
        <v>575</v>
      </c>
      <c r="I21" s="27">
        <f>425</f>
        <v>425</v>
      </c>
      <c r="J21" s="27">
        <v>0</v>
      </c>
      <c r="K21" s="27">
        <v>0</v>
      </c>
      <c r="L21" s="27">
        <f>225+300</f>
        <v>525</v>
      </c>
      <c r="M21" s="27">
        <v>0</v>
      </c>
      <c r="N21" s="27">
        <v>375</v>
      </c>
      <c r="O21" s="27">
        <v>275</v>
      </c>
    </row>
    <row r="22" spans="1:15" ht="15" customHeight="1" x14ac:dyDescent="0.2">
      <c r="A22" s="26">
        <v>15</v>
      </c>
      <c r="B22" s="26" t="s">
        <v>384</v>
      </c>
      <c r="C22" s="27">
        <f t="shared" si="0"/>
        <v>2305</v>
      </c>
      <c r="D22" s="27">
        <f>175</f>
        <v>175</v>
      </c>
      <c r="E22" s="27">
        <f>130+175</f>
        <v>305</v>
      </c>
      <c r="F22" s="27">
        <v>325</v>
      </c>
      <c r="G22" s="27">
        <v>0</v>
      </c>
      <c r="H22" s="27">
        <f>160</f>
        <v>160</v>
      </c>
      <c r="I22" s="27">
        <v>275</v>
      </c>
      <c r="J22" s="27">
        <v>0</v>
      </c>
      <c r="K22" s="27">
        <f>375</f>
        <v>375</v>
      </c>
      <c r="L22" s="27">
        <f>300</f>
        <v>300</v>
      </c>
      <c r="M22" s="27">
        <v>115</v>
      </c>
      <c r="N22" s="27">
        <v>0</v>
      </c>
      <c r="O22" s="27">
        <f>115+160</f>
        <v>275</v>
      </c>
    </row>
    <row r="23" spans="1:15" ht="15" customHeight="1" x14ac:dyDescent="0.2">
      <c r="A23" s="26">
        <v>16</v>
      </c>
      <c r="B23" s="26" t="s">
        <v>379</v>
      </c>
      <c r="C23" s="27">
        <f t="shared" si="0"/>
        <v>2130</v>
      </c>
      <c r="D23" s="27">
        <f>200</f>
        <v>200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575</f>
        <v>575</v>
      </c>
      <c r="K23" s="27">
        <v>130</v>
      </c>
      <c r="L23" s="27">
        <f>475</f>
        <v>475</v>
      </c>
      <c r="M23" s="27">
        <v>0</v>
      </c>
      <c r="N23" s="27">
        <v>0</v>
      </c>
      <c r="O23" s="27">
        <f>275+475</f>
        <v>750</v>
      </c>
    </row>
    <row r="24" spans="1:15" ht="15" customHeight="1" x14ac:dyDescent="0.2">
      <c r="A24" s="26">
        <v>17</v>
      </c>
      <c r="B24" s="26" t="s">
        <v>341</v>
      </c>
      <c r="C24" s="27">
        <f t="shared" si="0"/>
        <v>2090</v>
      </c>
      <c r="D24" s="27">
        <f>375</f>
        <v>375</v>
      </c>
      <c r="E24" s="27">
        <v>0</v>
      </c>
      <c r="F24" s="27">
        <f>200</f>
        <v>200</v>
      </c>
      <c r="G24" s="27">
        <f>250</f>
        <v>250</v>
      </c>
      <c r="H24" s="27">
        <f>225</f>
        <v>225</v>
      </c>
      <c r="I24" s="27">
        <f>350</f>
        <v>350</v>
      </c>
      <c r="J24" s="27">
        <v>0</v>
      </c>
      <c r="K24" s="27">
        <v>0</v>
      </c>
      <c r="L24" s="27">
        <f>115</f>
        <v>115</v>
      </c>
      <c r="M24" s="27">
        <f>375</f>
        <v>375</v>
      </c>
      <c r="N24" s="27">
        <v>0</v>
      </c>
      <c r="O24" s="27">
        <v>200</v>
      </c>
    </row>
    <row r="25" spans="1:15" ht="15" customHeight="1" x14ac:dyDescent="0.2">
      <c r="A25" s="26">
        <v>18</v>
      </c>
      <c r="B25" s="26" t="s">
        <v>294</v>
      </c>
      <c r="C25" s="27">
        <f t="shared" si="0"/>
        <v>2060</v>
      </c>
      <c r="D25" s="27">
        <v>300</v>
      </c>
      <c r="E25" s="27">
        <f>145</f>
        <v>145</v>
      </c>
      <c r="F25" s="27">
        <v>0</v>
      </c>
      <c r="G25" s="27">
        <v>0</v>
      </c>
      <c r="H25" s="27">
        <v>160</v>
      </c>
      <c r="I25" s="27">
        <f>130</f>
        <v>130</v>
      </c>
      <c r="J25" s="27">
        <v>0</v>
      </c>
      <c r="K25" s="27">
        <f>575</f>
        <v>575</v>
      </c>
      <c r="L25" s="27">
        <v>0</v>
      </c>
      <c r="M25" s="27">
        <v>475</v>
      </c>
      <c r="N25" s="27">
        <v>275</v>
      </c>
      <c r="O25" s="27">
        <v>0</v>
      </c>
    </row>
    <row r="26" spans="1:15" ht="15" customHeight="1" x14ac:dyDescent="0.2">
      <c r="A26" s="26">
        <v>19</v>
      </c>
      <c r="B26" s="26" t="s">
        <v>252</v>
      </c>
      <c r="C26" s="27">
        <f t="shared" si="0"/>
        <v>2045</v>
      </c>
      <c r="D26" s="27">
        <f>575</f>
        <v>575</v>
      </c>
      <c r="E26" s="27">
        <f>200+200</f>
        <v>400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f>575</f>
        <v>575</v>
      </c>
      <c r="M26" s="27">
        <v>0</v>
      </c>
      <c r="N26" s="27">
        <f>350</f>
        <v>350</v>
      </c>
      <c r="O26" s="27">
        <f>145</f>
        <v>145</v>
      </c>
    </row>
    <row r="27" spans="1:15" ht="15" customHeight="1" x14ac:dyDescent="0.2">
      <c r="A27" s="26">
        <v>20</v>
      </c>
      <c r="B27" s="26" t="s">
        <v>187</v>
      </c>
      <c r="C27" s="27">
        <f t="shared" si="0"/>
        <v>1965</v>
      </c>
      <c r="D27" s="27">
        <f>115+425</f>
        <v>540</v>
      </c>
      <c r="E27" s="27">
        <v>0</v>
      </c>
      <c r="F27" s="27">
        <v>0</v>
      </c>
      <c r="G27" s="27">
        <v>0</v>
      </c>
      <c r="H27" s="27">
        <v>0</v>
      </c>
      <c r="I27" s="27">
        <f>275+325</f>
        <v>600</v>
      </c>
      <c r="J27" s="27">
        <v>250</v>
      </c>
      <c r="K27" s="27">
        <v>0</v>
      </c>
      <c r="L27" s="27">
        <v>0</v>
      </c>
      <c r="M27" s="27">
        <v>0</v>
      </c>
      <c r="N27" s="27">
        <v>0</v>
      </c>
      <c r="O27" s="27">
        <v>575</v>
      </c>
    </row>
    <row r="28" spans="1:15" ht="15" customHeight="1" x14ac:dyDescent="0.2">
      <c r="A28" s="26">
        <v>21</v>
      </c>
      <c r="B28" s="26" t="s">
        <v>71</v>
      </c>
      <c r="C28" s="27">
        <f t="shared" si="0"/>
        <v>1930</v>
      </c>
      <c r="D28" s="27">
        <v>0</v>
      </c>
      <c r="E28" s="27">
        <f>425+375</f>
        <v>800</v>
      </c>
      <c r="F28" s="27">
        <f>250</f>
        <v>250</v>
      </c>
      <c r="G28" s="27">
        <f>130</f>
        <v>130</v>
      </c>
      <c r="H28" s="27">
        <v>0</v>
      </c>
      <c r="I28" s="27">
        <f>225</f>
        <v>225</v>
      </c>
      <c r="J28" s="27">
        <f>350</f>
        <v>350</v>
      </c>
      <c r="K28" s="27">
        <f>175</f>
        <v>175</v>
      </c>
      <c r="L28" s="27">
        <v>0</v>
      </c>
      <c r="M28" s="27">
        <v>0</v>
      </c>
      <c r="N28" s="27">
        <v>0</v>
      </c>
      <c r="O28" s="27">
        <v>0</v>
      </c>
    </row>
    <row r="29" spans="1:15" ht="15" customHeight="1" x14ac:dyDescent="0.2">
      <c r="A29" s="26">
        <v>22</v>
      </c>
      <c r="B29" s="26" t="s">
        <v>367</v>
      </c>
      <c r="C29" s="27">
        <f t="shared" si="0"/>
        <v>1810</v>
      </c>
      <c r="D29" s="27">
        <v>0</v>
      </c>
      <c r="E29" s="27">
        <v>0</v>
      </c>
      <c r="F29" s="27">
        <f>275</f>
        <v>275</v>
      </c>
      <c r="G29" s="27">
        <v>0</v>
      </c>
      <c r="H29" s="27">
        <f>425+175</f>
        <v>600</v>
      </c>
      <c r="I29" s="27">
        <f>175</f>
        <v>175</v>
      </c>
      <c r="J29" s="27">
        <f>250+160</f>
        <v>410</v>
      </c>
      <c r="K29" s="27">
        <v>0</v>
      </c>
      <c r="L29" s="27">
        <v>0</v>
      </c>
      <c r="M29" s="27">
        <f>350</f>
        <v>350</v>
      </c>
      <c r="N29" s="27">
        <v>0</v>
      </c>
      <c r="O29" s="27">
        <v>0</v>
      </c>
    </row>
    <row r="30" spans="1:15" ht="15" customHeight="1" x14ac:dyDescent="0.2">
      <c r="A30" s="26">
        <v>23</v>
      </c>
      <c r="B30" s="26" t="s">
        <v>366</v>
      </c>
      <c r="C30" s="27">
        <f t="shared" si="0"/>
        <v>1750</v>
      </c>
      <c r="D30" s="27">
        <v>250</v>
      </c>
      <c r="E30" s="27">
        <f>475</f>
        <v>475</v>
      </c>
      <c r="F30" s="27">
        <v>0</v>
      </c>
      <c r="G30" s="27">
        <f>200</f>
        <v>200</v>
      </c>
      <c r="H30" s="27">
        <f>175</f>
        <v>175</v>
      </c>
      <c r="I30" s="27">
        <f>475</f>
        <v>475</v>
      </c>
      <c r="J30" s="27">
        <f>175</f>
        <v>175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" customHeight="1" x14ac:dyDescent="0.2">
      <c r="A31" s="26">
        <v>24</v>
      </c>
      <c r="B31" s="26" t="s">
        <v>418</v>
      </c>
      <c r="C31" s="27">
        <f t="shared" si="0"/>
        <v>1745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575</f>
        <v>575</v>
      </c>
      <c r="J31" s="27">
        <v>175</v>
      </c>
      <c r="K31" s="27">
        <f>325+300</f>
        <v>625</v>
      </c>
      <c r="L31" s="27">
        <v>145</v>
      </c>
      <c r="M31" s="27">
        <v>0</v>
      </c>
      <c r="N31" s="27">
        <v>0</v>
      </c>
      <c r="O31" s="27">
        <f>225</f>
        <v>225</v>
      </c>
    </row>
    <row r="32" spans="1:15" ht="15" customHeight="1" x14ac:dyDescent="0.2">
      <c r="A32" s="26">
        <v>25</v>
      </c>
      <c r="B32" s="26" t="s">
        <v>386</v>
      </c>
      <c r="C32" s="27">
        <f t="shared" si="0"/>
        <v>1625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f>225</f>
        <v>225</v>
      </c>
      <c r="M32" s="27">
        <v>300</v>
      </c>
      <c r="N32" s="27">
        <v>300</v>
      </c>
      <c r="O32" s="27">
        <f>425+375</f>
        <v>800</v>
      </c>
    </row>
    <row r="33" spans="1:15" ht="15" customHeight="1" x14ac:dyDescent="0.2">
      <c r="A33" s="26">
        <v>25</v>
      </c>
      <c r="B33" s="26" t="s">
        <v>410</v>
      </c>
      <c r="C33" s="27">
        <f t="shared" si="0"/>
        <v>1625</v>
      </c>
      <c r="D33" s="27">
        <f>425+175</f>
        <v>600</v>
      </c>
      <c r="E33" s="27">
        <v>0</v>
      </c>
      <c r="F33" s="27">
        <f>425</f>
        <v>425</v>
      </c>
      <c r="G33" s="27">
        <v>0</v>
      </c>
      <c r="H33" s="27">
        <v>425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175</v>
      </c>
    </row>
    <row r="34" spans="1:15" ht="15" customHeight="1" x14ac:dyDescent="0.2">
      <c r="A34" s="26">
        <v>26</v>
      </c>
      <c r="B34" s="26" t="s">
        <v>411</v>
      </c>
      <c r="C34" s="27">
        <f t="shared" si="0"/>
        <v>1310</v>
      </c>
      <c r="D34" s="27">
        <v>0</v>
      </c>
      <c r="E34" s="27">
        <v>0</v>
      </c>
      <c r="F34" s="27">
        <f>300</f>
        <v>300</v>
      </c>
      <c r="G34" s="27">
        <v>0</v>
      </c>
      <c r="H34" s="27">
        <f>300</f>
        <v>300</v>
      </c>
      <c r="I34" s="27">
        <f>375</f>
        <v>375</v>
      </c>
      <c r="J34" s="27">
        <v>0</v>
      </c>
      <c r="K34" s="27">
        <v>0</v>
      </c>
      <c r="L34" s="27">
        <f>160</f>
        <v>160</v>
      </c>
      <c r="M34" s="27">
        <v>0</v>
      </c>
      <c r="N34" s="27">
        <v>0</v>
      </c>
      <c r="O34" s="27">
        <f>175</f>
        <v>175</v>
      </c>
    </row>
    <row r="35" spans="1:15" ht="15" customHeight="1" x14ac:dyDescent="0.2">
      <c r="A35" s="26">
        <v>27</v>
      </c>
      <c r="B35" s="26" t="s">
        <v>368</v>
      </c>
      <c r="C35" s="27">
        <f t="shared" si="0"/>
        <v>1275</v>
      </c>
      <c r="D35" s="27">
        <f>275</f>
        <v>275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f>425</f>
        <v>425</v>
      </c>
      <c r="N35" s="27">
        <v>575</v>
      </c>
      <c r="O35" s="27">
        <v>0</v>
      </c>
    </row>
    <row r="36" spans="1:15" ht="15" customHeight="1" x14ac:dyDescent="0.2">
      <c r="A36" s="26">
        <v>28</v>
      </c>
      <c r="B36" s="26" t="s">
        <v>380</v>
      </c>
      <c r="C36" s="27">
        <f t="shared" si="0"/>
        <v>1250</v>
      </c>
      <c r="D36" s="27">
        <v>200</v>
      </c>
      <c r="E36" s="27">
        <v>225</v>
      </c>
      <c r="F36" s="27">
        <f>175</f>
        <v>175</v>
      </c>
      <c r="G36" s="27">
        <v>0</v>
      </c>
      <c r="H36" s="27">
        <v>350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300</v>
      </c>
    </row>
    <row r="37" spans="1:15" ht="15" customHeight="1" x14ac:dyDescent="0.2">
      <c r="A37" s="26">
        <v>29</v>
      </c>
      <c r="B37" s="26" t="s">
        <v>27</v>
      </c>
      <c r="C37" s="27">
        <f t="shared" si="0"/>
        <v>1245</v>
      </c>
      <c r="D37" s="27">
        <v>0</v>
      </c>
      <c r="E37" s="27">
        <v>0</v>
      </c>
      <c r="F37" s="27">
        <v>0</v>
      </c>
      <c r="G37" s="27">
        <f>325</f>
        <v>325</v>
      </c>
      <c r="H37" s="27">
        <v>0</v>
      </c>
      <c r="I37" s="27">
        <v>0</v>
      </c>
      <c r="J37" s="27">
        <f>300+145</f>
        <v>445</v>
      </c>
      <c r="K37" s="27">
        <v>0</v>
      </c>
      <c r="L37" s="27">
        <v>0</v>
      </c>
      <c r="M37" s="27">
        <f>225</f>
        <v>225</v>
      </c>
      <c r="N37" s="27">
        <v>250</v>
      </c>
      <c r="O37" s="27">
        <v>0</v>
      </c>
    </row>
    <row r="38" spans="1:15" ht="15" customHeight="1" x14ac:dyDescent="0.2">
      <c r="A38" s="26">
        <v>30</v>
      </c>
      <c r="B38" s="26" t="s">
        <v>416</v>
      </c>
      <c r="C38" s="27">
        <f t="shared" si="0"/>
        <v>1200</v>
      </c>
      <c r="D38" s="27">
        <v>0</v>
      </c>
      <c r="E38" s="27">
        <v>0</v>
      </c>
      <c r="F38" s="27">
        <v>0</v>
      </c>
      <c r="G38" s="27">
        <v>0</v>
      </c>
      <c r="H38" s="27">
        <f>200</f>
        <v>200</v>
      </c>
      <c r="I38" s="27">
        <f>575</f>
        <v>575</v>
      </c>
      <c r="J38" s="27">
        <v>425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</row>
    <row r="39" spans="1:15" ht="15" customHeight="1" x14ac:dyDescent="0.2">
      <c r="A39" s="26">
        <v>31</v>
      </c>
      <c r="B39" s="26" t="s">
        <v>360</v>
      </c>
      <c r="C39" s="27">
        <f t="shared" si="0"/>
        <v>1175</v>
      </c>
      <c r="D39" s="27">
        <f>350</f>
        <v>350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325</v>
      </c>
      <c r="L39" s="27">
        <v>0</v>
      </c>
      <c r="M39" s="27">
        <f>300</f>
        <v>300</v>
      </c>
      <c r="N39" s="27">
        <v>200</v>
      </c>
      <c r="O39" s="27">
        <v>0</v>
      </c>
    </row>
    <row r="40" spans="1:15" ht="15" customHeight="1" x14ac:dyDescent="0.2">
      <c r="A40" s="26">
        <v>32</v>
      </c>
      <c r="B40" s="26" t="s">
        <v>427</v>
      </c>
      <c r="C40" s="27">
        <f t="shared" ref="C40:C71" si="1">SUM(D40:O40)</f>
        <v>1115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115</v>
      </c>
      <c r="K40" s="27">
        <v>0</v>
      </c>
      <c r="L40" s="27">
        <v>0</v>
      </c>
      <c r="M40" s="27">
        <v>425</v>
      </c>
      <c r="N40" s="27">
        <f>575</f>
        <v>575</v>
      </c>
      <c r="O40" s="27">
        <v>0</v>
      </c>
    </row>
    <row r="41" spans="1:15" ht="15" customHeight="1" x14ac:dyDescent="0.2">
      <c r="A41" s="28">
        <v>33</v>
      </c>
      <c r="B41" s="28" t="s">
        <v>282</v>
      </c>
      <c r="C41" s="29">
        <f t="shared" si="1"/>
        <v>985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160</v>
      </c>
      <c r="L41" s="29">
        <f>250</f>
        <v>250</v>
      </c>
      <c r="M41" s="29">
        <v>575</v>
      </c>
      <c r="N41" s="29">
        <v>0</v>
      </c>
      <c r="O41" s="29">
        <v>0</v>
      </c>
    </row>
    <row r="42" spans="1:15" ht="15" customHeight="1" x14ac:dyDescent="0.2">
      <c r="A42" s="28">
        <v>34</v>
      </c>
      <c r="B42" s="28" t="s">
        <v>409</v>
      </c>
      <c r="C42" s="29">
        <f t="shared" si="1"/>
        <v>975</v>
      </c>
      <c r="D42" s="29">
        <v>0</v>
      </c>
      <c r="E42" s="29">
        <v>425</v>
      </c>
      <c r="F42" s="29">
        <v>0</v>
      </c>
      <c r="G42" s="29">
        <v>0</v>
      </c>
      <c r="H42" s="29">
        <v>0</v>
      </c>
      <c r="I42" s="29">
        <v>300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>250</f>
        <v>250</v>
      </c>
    </row>
    <row r="43" spans="1:15" ht="15" customHeight="1" x14ac:dyDescent="0.2">
      <c r="A43" s="28">
        <v>35</v>
      </c>
      <c r="B43" s="28" t="s">
        <v>300</v>
      </c>
      <c r="C43" s="29">
        <f t="shared" si="1"/>
        <v>825</v>
      </c>
      <c r="D43" s="29">
        <f>130</f>
        <v>130</v>
      </c>
      <c r="E43" s="29">
        <f>350</f>
        <v>350</v>
      </c>
      <c r="F43" s="29">
        <v>0</v>
      </c>
      <c r="G43" s="29">
        <v>0</v>
      </c>
      <c r="H43" s="29">
        <v>145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>200</f>
        <v>200</v>
      </c>
    </row>
    <row r="44" spans="1:15" ht="15" customHeight="1" x14ac:dyDescent="0.2">
      <c r="A44" s="28">
        <v>36</v>
      </c>
      <c r="B44" s="28" t="s">
        <v>381</v>
      </c>
      <c r="C44" s="29">
        <f t="shared" si="1"/>
        <v>650</v>
      </c>
      <c r="D44" s="29">
        <f>300</f>
        <v>300</v>
      </c>
      <c r="E44" s="29">
        <v>0</v>
      </c>
      <c r="F44" s="29">
        <v>350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5" customHeight="1" x14ac:dyDescent="0.2">
      <c r="A45" s="28">
        <v>36</v>
      </c>
      <c r="B45" s="28" t="s">
        <v>438</v>
      </c>
      <c r="C45" s="29">
        <f t="shared" si="1"/>
        <v>650</v>
      </c>
      <c r="D45" s="29">
        <v>325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325</v>
      </c>
      <c r="N45" s="29">
        <v>0</v>
      </c>
      <c r="O45" s="29">
        <v>0</v>
      </c>
    </row>
    <row r="46" spans="1:15" ht="15" customHeight="1" x14ac:dyDescent="0.2">
      <c r="A46" s="28">
        <v>37</v>
      </c>
      <c r="B46" s="28" t="s">
        <v>154</v>
      </c>
      <c r="C46" s="29">
        <f t="shared" si="1"/>
        <v>645</v>
      </c>
      <c r="D46" s="29">
        <v>0</v>
      </c>
      <c r="E46" s="29">
        <v>0</v>
      </c>
      <c r="F46" s="29">
        <v>0</v>
      </c>
      <c r="G46" s="29">
        <f>145</f>
        <v>145</v>
      </c>
      <c r="H46" s="29">
        <f>250</f>
        <v>250</v>
      </c>
      <c r="I46" s="29">
        <v>0</v>
      </c>
      <c r="J46" s="29">
        <v>0</v>
      </c>
      <c r="K46" s="29">
        <v>0</v>
      </c>
      <c r="L46" s="29">
        <v>250</v>
      </c>
      <c r="M46" s="29">
        <v>0</v>
      </c>
      <c r="N46" s="29">
        <v>0</v>
      </c>
      <c r="O46" s="29">
        <v>0</v>
      </c>
    </row>
    <row r="47" spans="1:15" ht="15" customHeight="1" x14ac:dyDescent="0.2">
      <c r="A47" s="28">
        <v>38</v>
      </c>
      <c r="B47" s="28" t="s">
        <v>387</v>
      </c>
      <c r="C47" s="29">
        <f t="shared" si="1"/>
        <v>595</v>
      </c>
      <c r="D47" s="29">
        <f>145</f>
        <v>145</v>
      </c>
      <c r="E47" s="29">
        <v>0</v>
      </c>
      <c r="F47" s="29">
        <v>0</v>
      </c>
      <c r="G47" s="29">
        <f>225</f>
        <v>225</v>
      </c>
      <c r="H47" s="29">
        <v>0</v>
      </c>
      <c r="I47" s="29">
        <v>0</v>
      </c>
      <c r="J47" s="29">
        <v>0</v>
      </c>
      <c r="K47" s="29">
        <f>225</f>
        <v>225</v>
      </c>
      <c r="L47" s="29">
        <v>0</v>
      </c>
      <c r="M47" s="29">
        <v>0</v>
      </c>
      <c r="N47" s="29">
        <v>0</v>
      </c>
      <c r="O47" s="29">
        <v>0</v>
      </c>
    </row>
    <row r="48" spans="1:15" ht="15" customHeight="1" x14ac:dyDescent="0.2">
      <c r="A48" s="28">
        <v>39</v>
      </c>
      <c r="B48" s="28" t="s">
        <v>293</v>
      </c>
      <c r="C48" s="29">
        <f t="shared" si="1"/>
        <v>575</v>
      </c>
      <c r="D48" s="29">
        <v>0</v>
      </c>
      <c r="E48" s="29">
        <f>275+300</f>
        <v>575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5" customHeight="1" x14ac:dyDescent="0.2">
      <c r="A49" s="28">
        <v>40</v>
      </c>
      <c r="B49" s="28" t="s">
        <v>374</v>
      </c>
      <c r="C49" s="29">
        <f t="shared" si="1"/>
        <v>565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225</v>
      </c>
      <c r="J49" s="29">
        <v>0</v>
      </c>
      <c r="K49" s="29">
        <v>0</v>
      </c>
      <c r="L49" s="29">
        <v>0</v>
      </c>
      <c r="M49" s="29">
        <v>0</v>
      </c>
      <c r="N49" s="29">
        <v>115</v>
      </c>
      <c r="O49" s="29">
        <v>225</v>
      </c>
    </row>
    <row r="50" spans="1:15" ht="15" customHeight="1" x14ac:dyDescent="0.2">
      <c r="A50" s="28">
        <v>41</v>
      </c>
      <c r="B50" s="28" t="s">
        <v>413</v>
      </c>
      <c r="C50" s="29">
        <f t="shared" si="1"/>
        <v>550</v>
      </c>
      <c r="D50" s="29">
        <v>0</v>
      </c>
      <c r="E50" s="29">
        <v>0</v>
      </c>
      <c r="F50" s="29">
        <v>0</v>
      </c>
      <c r="G50" s="29">
        <f>350</f>
        <v>350</v>
      </c>
      <c r="H50" s="29">
        <v>0</v>
      </c>
      <c r="I50" s="29">
        <v>0</v>
      </c>
      <c r="J50" s="29">
        <f>200</f>
        <v>200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ht="15" customHeight="1" x14ac:dyDescent="0.2">
      <c r="A51" s="28">
        <v>42</v>
      </c>
      <c r="B51" s="28" t="s">
        <v>420</v>
      </c>
      <c r="C51" s="29">
        <f t="shared" si="1"/>
        <v>475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475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1:15" ht="15" customHeight="1" x14ac:dyDescent="0.2">
      <c r="A52" s="28">
        <v>42</v>
      </c>
      <c r="B52" s="28" t="s">
        <v>433</v>
      </c>
      <c r="C52" s="29">
        <f t="shared" si="1"/>
        <v>475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>475</f>
        <v>475</v>
      </c>
      <c r="N52" s="29">
        <v>0</v>
      </c>
      <c r="O52" s="29">
        <v>0</v>
      </c>
    </row>
    <row r="53" spans="1:15" ht="15" customHeight="1" x14ac:dyDescent="0.2">
      <c r="A53" s="32">
        <v>43</v>
      </c>
      <c r="B53" s="32" t="s">
        <v>322</v>
      </c>
      <c r="C53" s="31">
        <f t="shared" si="1"/>
        <v>425</v>
      </c>
      <c r="D53" s="31">
        <v>0</v>
      </c>
      <c r="E53" s="31">
        <f>175+250</f>
        <v>425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</row>
    <row r="54" spans="1:15" ht="15" customHeight="1" x14ac:dyDescent="0.2">
      <c r="A54" s="32">
        <v>44</v>
      </c>
      <c r="B54" s="32" t="s">
        <v>431</v>
      </c>
      <c r="C54" s="31">
        <f t="shared" si="1"/>
        <v>375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f>375</f>
        <v>375</v>
      </c>
      <c r="M54" s="31">
        <v>0</v>
      </c>
      <c r="N54" s="31">
        <v>0</v>
      </c>
      <c r="O54" s="31">
        <v>0</v>
      </c>
    </row>
    <row r="55" spans="1:15" ht="15" customHeight="1" x14ac:dyDescent="0.2">
      <c r="A55" s="32">
        <v>44</v>
      </c>
      <c r="B55" s="32" t="s">
        <v>168</v>
      </c>
      <c r="C55" s="31">
        <f t="shared" si="1"/>
        <v>375</v>
      </c>
      <c r="D55" s="31">
        <v>375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</row>
    <row r="56" spans="1:15" ht="15" customHeight="1" x14ac:dyDescent="0.2">
      <c r="A56" s="32">
        <v>45</v>
      </c>
      <c r="B56" s="32" t="s">
        <v>12</v>
      </c>
      <c r="C56" s="31">
        <f t="shared" si="1"/>
        <v>350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f>350</f>
        <v>350</v>
      </c>
      <c r="M56" s="31">
        <v>0</v>
      </c>
      <c r="N56" s="31">
        <v>0</v>
      </c>
      <c r="O56" s="31">
        <v>0</v>
      </c>
    </row>
    <row r="57" spans="1:15" ht="15" customHeight="1" x14ac:dyDescent="0.2">
      <c r="A57" s="32">
        <v>45</v>
      </c>
      <c r="B57" s="32" t="s">
        <v>437</v>
      </c>
      <c r="C57" s="31">
        <f t="shared" si="1"/>
        <v>350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350</v>
      </c>
      <c r="N57" s="31">
        <v>0</v>
      </c>
      <c r="O57" s="31">
        <v>0</v>
      </c>
    </row>
    <row r="58" spans="1:15" ht="15" customHeight="1" x14ac:dyDescent="0.2">
      <c r="A58" s="32">
        <v>45</v>
      </c>
      <c r="B58" s="32" t="s">
        <v>70</v>
      </c>
      <c r="C58" s="31">
        <f t="shared" si="1"/>
        <v>350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350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</row>
    <row r="59" spans="1:15" ht="15" customHeight="1" x14ac:dyDescent="0.2">
      <c r="A59" s="32">
        <v>46</v>
      </c>
      <c r="B59" s="32" t="s">
        <v>432</v>
      </c>
      <c r="C59" s="31">
        <f t="shared" si="1"/>
        <v>325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f>325</f>
        <v>325</v>
      </c>
      <c r="M59" s="31">
        <v>0</v>
      </c>
      <c r="N59" s="31">
        <v>0</v>
      </c>
      <c r="O59" s="31">
        <v>0</v>
      </c>
    </row>
    <row r="60" spans="1:15" ht="15" customHeight="1" x14ac:dyDescent="0.2">
      <c r="A60" s="32">
        <v>47</v>
      </c>
      <c r="B60" s="32" t="s">
        <v>250</v>
      </c>
      <c r="C60" s="31">
        <f t="shared" si="1"/>
        <v>275</v>
      </c>
      <c r="D60" s="31">
        <v>0</v>
      </c>
      <c r="E60" s="31">
        <v>0</v>
      </c>
      <c r="F60" s="31">
        <f>145</f>
        <v>145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>130</f>
        <v>130</v>
      </c>
      <c r="O60" s="31">
        <v>0</v>
      </c>
    </row>
    <row r="61" spans="1:15" ht="15" customHeight="1" x14ac:dyDescent="0.2">
      <c r="A61" s="32">
        <v>48</v>
      </c>
      <c r="B61" s="32" t="s">
        <v>435</v>
      </c>
      <c r="C61" s="31">
        <f t="shared" si="1"/>
        <v>260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f>145</f>
        <v>145</v>
      </c>
      <c r="O61" s="31">
        <v>115</v>
      </c>
    </row>
    <row r="62" spans="1:15" ht="15" customHeight="1" x14ac:dyDescent="0.2">
      <c r="A62" s="32">
        <v>48</v>
      </c>
      <c r="B62" s="32" t="s">
        <v>424</v>
      </c>
      <c r="C62" s="31">
        <f t="shared" si="1"/>
        <v>260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f>145</f>
        <v>145</v>
      </c>
      <c r="K62" s="31">
        <v>0</v>
      </c>
      <c r="L62" s="31">
        <v>0</v>
      </c>
      <c r="M62" s="31">
        <v>115</v>
      </c>
      <c r="N62" s="31">
        <v>0</v>
      </c>
      <c r="O62" s="31">
        <v>0</v>
      </c>
    </row>
    <row r="63" spans="1:15" ht="15" customHeight="1" x14ac:dyDescent="0.2">
      <c r="A63" s="32">
        <v>48</v>
      </c>
      <c r="B63" s="32" t="s">
        <v>436</v>
      </c>
      <c r="C63" s="31">
        <f t="shared" si="1"/>
        <v>260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>115</f>
        <v>115</v>
      </c>
      <c r="O63" s="31">
        <v>145</v>
      </c>
    </row>
    <row r="64" spans="1:15" ht="15" customHeight="1" x14ac:dyDescent="0.2">
      <c r="A64" s="32">
        <v>49</v>
      </c>
      <c r="B64" s="32" t="s">
        <v>421</v>
      </c>
      <c r="C64" s="31">
        <f t="shared" si="1"/>
        <v>250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250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ht="15" customHeight="1" x14ac:dyDescent="0.2">
      <c r="A65" s="32">
        <v>49</v>
      </c>
      <c r="B65" s="32" t="s">
        <v>440</v>
      </c>
      <c r="C65" s="31">
        <f t="shared" si="1"/>
        <v>250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250</v>
      </c>
    </row>
    <row r="66" spans="1:15" ht="15" customHeight="1" x14ac:dyDescent="0.2">
      <c r="A66" s="32">
        <v>50</v>
      </c>
      <c r="B66" s="32" t="s">
        <v>145</v>
      </c>
      <c r="C66" s="31">
        <f t="shared" si="1"/>
        <v>225</v>
      </c>
      <c r="D66" s="31">
        <v>225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ht="15" customHeight="1" x14ac:dyDescent="0.2">
      <c r="A67" s="32">
        <v>50</v>
      </c>
      <c r="B67" s="32" t="s">
        <v>429</v>
      </c>
      <c r="C67" s="31">
        <f t="shared" si="1"/>
        <v>225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225</v>
      </c>
      <c r="L67" s="31">
        <v>0</v>
      </c>
      <c r="M67" s="31">
        <v>0</v>
      </c>
      <c r="N67" s="31">
        <v>0</v>
      </c>
      <c r="O67" s="31">
        <v>0</v>
      </c>
    </row>
    <row r="68" spans="1:15" ht="15" customHeight="1" x14ac:dyDescent="0.2">
      <c r="A68" s="32">
        <v>51</v>
      </c>
      <c r="B68" s="32" t="s">
        <v>428</v>
      </c>
      <c r="C68" s="31">
        <f t="shared" si="1"/>
        <v>200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200</f>
        <v>200</v>
      </c>
      <c r="L68" s="31">
        <v>0</v>
      </c>
      <c r="M68" s="31">
        <v>0</v>
      </c>
      <c r="N68" s="31">
        <v>0</v>
      </c>
      <c r="O68" s="31">
        <v>0</v>
      </c>
    </row>
    <row r="69" spans="1:15" ht="15" customHeight="1" x14ac:dyDescent="0.2">
      <c r="A69" s="32">
        <v>51</v>
      </c>
      <c r="B69" s="32" t="s">
        <v>426</v>
      </c>
      <c r="C69" s="31">
        <f t="shared" si="1"/>
        <v>200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200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ht="15" customHeight="1" x14ac:dyDescent="0.2">
      <c r="A70" s="32">
        <v>52</v>
      </c>
      <c r="B70" s="32" t="s">
        <v>422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ht="15" customHeight="1" x14ac:dyDescent="0.2">
      <c r="A71" s="32">
        <v>52</v>
      </c>
      <c r="B71" s="32" t="s">
        <v>434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f>175</f>
        <v>175</v>
      </c>
      <c r="O71" s="31">
        <v>0</v>
      </c>
    </row>
    <row r="72" spans="1:15" ht="15" customHeight="1" x14ac:dyDescent="0.2">
      <c r="A72" s="32">
        <v>53</v>
      </c>
      <c r="B72" s="32" t="s">
        <v>414</v>
      </c>
      <c r="C72" s="31">
        <f t="shared" ref="C72:C82" si="2">SUM(D72:O72)</f>
        <v>160</v>
      </c>
      <c r="D72" s="31">
        <v>0</v>
      </c>
      <c r="E72" s="31">
        <v>0</v>
      </c>
      <c r="F72" s="31">
        <v>0</v>
      </c>
      <c r="G72" s="31">
        <f>160</f>
        <v>160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ht="15" customHeight="1" x14ac:dyDescent="0.2">
      <c r="A73" s="32">
        <v>53</v>
      </c>
      <c r="B73" s="32" t="s">
        <v>423</v>
      </c>
      <c r="C73" s="31">
        <f t="shared" si="2"/>
        <v>160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f>160</f>
        <v>160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</row>
    <row r="74" spans="1:15" ht="15" customHeight="1" x14ac:dyDescent="0.2">
      <c r="A74" s="32">
        <v>53</v>
      </c>
      <c r="B74" s="32" t="s">
        <v>412</v>
      </c>
      <c r="C74" s="31">
        <f t="shared" si="2"/>
        <v>160</v>
      </c>
      <c r="D74" s="31">
        <v>0</v>
      </c>
      <c r="E74" s="31">
        <v>0</v>
      </c>
      <c r="F74" s="31">
        <v>160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15" customHeight="1" x14ac:dyDescent="0.2">
      <c r="A75" s="32">
        <v>53</v>
      </c>
      <c r="B75" s="32" t="s">
        <v>408</v>
      </c>
      <c r="C75" s="31">
        <f t="shared" si="2"/>
        <v>160</v>
      </c>
      <c r="D75" s="31">
        <v>160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</row>
    <row r="76" spans="1:15" ht="15" customHeight="1" x14ac:dyDescent="0.2">
      <c r="A76" s="32">
        <v>54</v>
      </c>
      <c r="B76" s="32" t="s">
        <v>377</v>
      </c>
      <c r="C76" s="31">
        <f t="shared" si="2"/>
        <v>130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>130</f>
        <v>130</v>
      </c>
      <c r="N76" s="31">
        <v>0</v>
      </c>
      <c r="O76" s="31">
        <v>0</v>
      </c>
    </row>
    <row r="77" spans="1:15" ht="15" customHeight="1" x14ac:dyDescent="0.2">
      <c r="A77" s="32">
        <v>54</v>
      </c>
      <c r="B77" s="32" t="s">
        <v>425</v>
      </c>
      <c r="C77" s="31">
        <f t="shared" si="2"/>
        <v>130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f>130</f>
        <v>130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5" customHeight="1" x14ac:dyDescent="0.2">
      <c r="A78" s="32">
        <v>54</v>
      </c>
      <c r="B78" s="32" t="s">
        <v>439</v>
      </c>
      <c r="C78" s="31">
        <f t="shared" si="2"/>
        <v>130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130</v>
      </c>
      <c r="O78" s="31">
        <v>0</v>
      </c>
    </row>
    <row r="79" spans="1:15" ht="15" customHeight="1" x14ac:dyDescent="0.2">
      <c r="A79" s="32">
        <v>54</v>
      </c>
      <c r="B79" s="32" t="s">
        <v>441</v>
      </c>
      <c r="C79" s="31">
        <f t="shared" si="2"/>
        <v>130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130</v>
      </c>
    </row>
    <row r="80" spans="1:15" ht="15" customHeight="1" x14ac:dyDescent="0.2">
      <c r="A80" s="32">
        <v>55</v>
      </c>
      <c r="B80" s="32" t="s">
        <v>415</v>
      </c>
      <c r="C80" s="31">
        <f t="shared" si="2"/>
        <v>115</v>
      </c>
      <c r="D80" s="31">
        <v>0</v>
      </c>
      <c r="E80" s="31">
        <v>0</v>
      </c>
      <c r="F80" s="31">
        <v>0</v>
      </c>
      <c r="G80" s="31">
        <f>115</f>
        <v>115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</row>
    <row r="81" spans="1:15" ht="15" customHeight="1" x14ac:dyDescent="0.2">
      <c r="A81" s="32">
        <v>55</v>
      </c>
      <c r="B81" s="32" t="s">
        <v>430</v>
      </c>
      <c r="C81" s="31">
        <f t="shared" si="2"/>
        <v>115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115</v>
      </c>
      <c r="L81" s="31">
        <v>0</v>
      </c>
      <c r="M81" s="31">
        <v>0</v>
      </c>
      <c r="N81" s="31">
        <v>0</v>
      </c>
      <c r="O81" s="31">
        <v>0</v>
      </c>
    </row>
    <row r="82" spans="1:15" ht="15" customHeight="1" x14ac:dyDescent="0.2">
      <c r="A82" s="32">
        <v>55</v>
      </c>
      <c r="B82" s="32" t="s">
        <v>419</v>
      </c>
      <c r="C82" s="31">
        <f t="shared" si="2"/>
        <v>115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f>115</f>
        <v>115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17" t="s">
        <v>3</v>
      </c>
      <c r="B84" s="7"/>
      <c r="C84" s="7"/>
      <c r="D84" s="7"/>
      <c r="E84" s="3"/>
      <c r="F84" s="3"/>
      <c r="G84" s="3"/>
      <c r="H84" s="3"/>
      <c r="I84" s="3"/>
    </row>
    <row r="85" spans="1:15" ht="18.75" customHeight="1" x14ac:dyDescent="0.25">
      <c r="A85" s="18" t="s">
        <v>4</v>
      </c>
      <c r="B85" s="8"/>
      <c r="C85" s="8"/>
      <c r="D85" s="8"/>
      <c r="E85" s="4"/>
      <c r="F85" s="4"/>
      <c r="G85" s="4"/>
      <c r="H85" s="4"/>
      <c r="I85" s="4"/>
    </row>
    <row r="86" spans="1:15" ht="18.75" customHeight="1" x14ac:dyDescent="0.25">
      <c r="A86" s="19" t="s">
        <v>5</v>
      </c>
      <c r="B86" s="9"/>
      <c r="C86" s="9"/>
      <c r="D86" s="9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7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40.5" customHeight="1" x14ac:dyDescent="0.4">
      <c r="A3" s="44" t="s">
        <v>370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7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</row>
    <row r="7" spans="1:27" ht="15" customHeight="1" x14ac:dyDescent="0.2">
      <c r="A7" s="24" t="s">
        <v>1</v>
      </c>
      <c r="B7" s="24" t="s">
        <v>0</v>
      </c>
      <c r="C7" s="24" t="s">
        <v>2</v>
      </c>
      <c r="D7" s="25">
        <v>45741</v>
      </c>
      <c r="E7" s="25">
        <v>45745</v>
      </c>
      <c r="F7" s="25">
        <v>45748</v>
      </c>
      <c r="G7" s="25">
        <v>45752</v>
      </c>
      <c r="H7" s="25">
        <v>45755</v>
      </c>
      <c r="I7" s="25">
        <v>45759</v>
      </c>
      <c r="J7" s="25">
        <v>45762</v>
      </c>
      <c r="K7" s="25">
        <v>45766</v>
      </c>
      <c r="L7" s="25">
        <v>45769</v>
      </c>
      <c r="M7" s="25">
        <v>45773</v>
      </c>
      <c r="N7" s="25">
        <v>45776</v>
      </c>
      <c r="O7" s="25">
        <v>45780</v>
      </c>
      <c r="P7" s="25">
        <v>45783</v>
      </c>
      <c r="Q7" s="25">
        <v>45787</v>
      </c>
      <c r="R7" s="25">
        <v>45790</v>
      </c>
      <c r="S7" s="25">
        <v>45794</v>
      </c>
      <c r="T7" s="25">
        <v>45797</v>
      </c>
      <c r="U7" s="25">
        <v>45801</v>
      </c>
      <c r="V7" s="25">
        <v>45804</v>
      </c>
      <c r="W7" s="25">
        <v>45808</v>
      </c>
      <c r="X7" s="25">
        <v>45811</v>
      </c>
      <c r="Y7" s="25">
        <v>45815</v>
      </c>
      <c r="Z7" s="25">
        <v>45818</v>
      </c>
      <c r="AA7" s="25">
        <v>45822</v>
      </c>
    </row>
    <row r="8" spans="1:27" ht="15" customHeight="1" x14ac:dyDescent="0.2">
      <c r="A8" s="26">
        <v>1</v>
      </c>
      <c r="B8" s="26" t="s">
        <v>60</v>
      </c>
      <c r="C8" s="30">
        <f t="shared" ref="C8:C39" si="0">SUM(D8:AA8)</f>
        <v>7750</v>
      </c>
      <c r="D8" s="27">
        <v>200</v>
      </c>
      <c r="E8" s="27">
        <v>350</v>
      </c>
      <c r="F8" s="27">
        <v>375</v>
      </c>
      <c r="G8" s="27">
        <v>575</v>
      </c>
      <c r="H8" s="27">
        <v>275</v>
      </c>
      <c r="I8" s="27">
        <v>325</v>
      </c>
      <c r="J8" s="27">
        <v>325</v>
      </c>
      <c r="K8" s="27">
        <v>375</v>
      </c>
      <c r="L8" s="27">
        <v>300</v>
      </c>
      <c r="M8" s="27">
        <v>350</v>
      </c>
      <c r="N8" s="27">
        <v>425</v>
      </c>
      <c r="O8" s="27">
        <v>225</v>
      </c>
      <c r="P8" s="27">
        <v>475</v>
      </c>
      <c r="Q8" s="27">
        <v>350</v>
      </c>
      <c r="R8" s="27">
        <v>0</v>
      </c>
      <c r="S8" s="27">
        <v>275</v>
      </c>
      <c r="T8" s="27">
        <v>0</v>
      </c>
      <c r="U8" s="27">
        <v>575</v>
      </c>
      <c r="V8" s="27">
        <v>250</v>
      </c>
      <c r="W8" s="27">
        <v>250</v>
      </c>
      <c r="X8" s="27">
        <v>325</v>
      </c>
      <c r="Y8" s="27">
        <v>575</v>
      </c>
      <c r="Z8" s="27">
        <v>225</v>
      </c>
      <c r="AA8" s="27">
        <v>350</v>
      </c>
    </row>
    <row r="9" spans="1:27" ht="15" customHeight="1" x14ac:dyDescent="0.2">
      <c r="A9" s="26">
        <v>2</v>
      </c>
      <c r="B9" s="26" t="s">
        <v>287</v>
      </c>
      <c r="C9" s="30">
        <f t="shared" si="0"/>
        <v>6190</v>
      </c>
      <c r="D9" s="27">
        <v>275</v>
      </c>
      <c r="E9" s="27">
        <v>575</v>
      </c>
      <c r="F9" s="27">
        <v>425</v>
      </c>
      <c r="G9" s="27">
        <v>375</v>
      </c>
      <c r="H9" s="27">
        <v>300</v>
      </c>
      <c r="I9" s="27">
        <v>0</v>
      </c>
      <c r="J9" s="27">
        <v>0</v>
      </c>
      <c r="K9" s="27">
        <v>475</v>
      </c>
      <c r="L9" s="27">
        <v>375</v>
      </c>
      <c r="M9" s="27">
        <v>575</v>
      </c>
      <c r="N9" s="27">
        <v>325</v>
      </c>
      <c r="O9" s="27">
        <v>325</v>
      </c>
      <c r="P9" s="27">
        <v>0</v>
      </c>
      <c r="Q9" s="27">
        <v>0</v>
      </c>
      <c r="R9" s="27">
        <v>575</v>
      </c>
      <c r="S9" s="27">
        <v>575</v>
      </c>
      <c r="T9" s="27">
        <v>0</v>
      </c>
      <c r="U9" s="27">
        <v>350</v>
      </c>
      <c r="V9" s="27">
        <v>0</v>
      </c>
      <c r="W9" s="27">
        <v>275</v>
      </c>
      <c r="X9" s="27">
        <v>115</v>
      </c>
      <c r="Y9" s="27">
        <v>0</v>
      </c>
      <c r="Z9" s="27">
        <v>275</v>
      </c>
      <c r="AA9" s="27">
        <v>0</v>
      </c>
    </row>
    <row r="10" spans="1:27" ht="15" customHeight="1" x14ac:dyDescent="0.2">
      <c r="A10" s="26">
        <v>3</v>
      </c>
      <c r="B10" s="26" t="s">
        <v>54</v>
      </c>
      <c r="C10" s="30">
        <f t="shared" si="0"/>
        <v>5725</v>
      </c>
      <c r="D10" s="27">
        <v>350</v>
      </c>
      <c r="E10" s="27">
        <v>425</v>
      </c>
      <c r="F10" s="27">
        <v>0</v>
      </c>
      <c r="G10" s="27">
        <v>475</v>
      </c>
      <c r="H10" s="27">
        <v>0</v>
      </c>
      <c r="I10" s="27">
        <v>575</v>
      </c>
      <c r="J10" s="27">
        <v>0</v>
      </c>
      <c r="K10" s="27">
        <v>425</v>
      </c>
      <c r="L10" s="27">
        <v>0</v>
      </c>
      <c r="M10" s="27">
        <v>375</v>
      </c>
      <c r="N10" s="27">
        <v>0</v>
      </c>
      <c r="O10" s="27">
        <v>475</v>
      </c>
      <c r="P10" s="27">
        <v>425</v>
      </c>
      <c r="Q10" s="27">
        <v>375</v>
      </c>
      <c r="R10" s="27">
        <v>0</v>
      </c>
      <c r="S10" s="27">
        <v>350</v>
      </c>
      <c r="T10" s="27">
        <v>0</v>
      </c>
      <c r="U10" s="27">
        <v>375</v>
      </c>
      <c r="V10" s="27">
        <v>0</v>
      </c>
      <c r="W10" s="27">
        <v>425</v>
      </c>
      <c r="X10" s="27">
        <v>0</v>
      </c>
      <c r="Y10" s="27">
        <v>300</v>
      </c>
      <c r="Z10" s="27">
        <v>0</v>
      </c>
      <c r="AA10" s="27">
        <v>375</v>
      </c>
    </row>
    <row r="11" spans="1:27" ht="15" customHeight="1" x14ac:dyDescent="0.2">
      <c r="A11" s="26">
        <v>4</v>
      </c>
      <c r="B11" s="26" t="s">
        <v>261</v>
      </c>
      <c r="C11" s="30">
        <f t="shared" si="0"/>
        <v>5670</v>
      </c>
      <c r="D11" s="27">
        <v>225</v>
      </c>
      <c r="E11" s="27">
        <v>275</v>
      </c>
      <c r="F11" s="27">
        <v>225</v>
      </c>
      <c r="G11" s="27">
        <v>0</v>
      </c>
      <c r="H11" s="27">
        <v>250</v>
      </c>
      <c r="I11" s="27">
        <v>0</v>
      </c>
      <c r="J11" s="27">
        <v>350</v>
      </c>
      <c r="K11" s="27">
        <v>575</v>
      </c>
      <c r="L11" s="27">
        <v>425</v>
      </c>
      <c r="M11" s="27">
        <v>275</v>
      </c>
      <c r="N11" s="27">
        <v>145</v>
      </c>
      <c r="O11" s="27">
        <v>250</v>
      </c>
      <c r="P11" s="27">
        <v>575</v>
      </c>
      <c r="Q11" s="27">
        <v>275</v>
      </c>
      <c r="R11" s="27">
        <v>350</v>
      </c>
      <c r="S11" s="27">
        <v>250</v>
      </c>
      <c r="T11" s="27">
        <v>300</v>
      </c>
      <c r="U11" s="27">
        <v>0</v>
      </c>
      <c r="V11" s="27">
        <v>0</v>
      </c>
      <c r="W11" s="27">
        <v>0</v>
      </c>
      <c r="X11" s="27">
        <v>225</v>
      </c>
      <c r="Y11" s="27">
        <v>115</v>
      </c>
      <c r="Z11" s="27">
        <v>160</v>
      </c>
      <c r="AA11" s="27">
        <v>425</v>
      </c>
    </row>
    <row r="12" spans="1:27" ht="15" customHeight="1" x14ac:dyDescent="0.2">
      <c r="A12" s="26">
        <v>5</v>
      </c>
      <c r="B12" s="26" t="s">
        <v>254</v>
      </c>
      <c r="C12" s="30">
        <f t="shared" si="0"/>
        <v>5645</v>
      </c>
      <c r="D12" s="27">
        <v>575</v>
      </c>
      <c r="E12" s="27">
        <v>300</v>
      </c>
      <c r="F12" s="27">
        <v>0</v>
      </c>
      <c r="G12" s="27">
        <v>275</v>
      </c>
      <c r="H12" s="27">
        <v>425</v>
      </c>
      <c r="I12" s="27">
        <v>300</v>
      </c>
      <c r="J12" s="27">
        <v>575</v>
      </c>
      <c r="K12" s="27">
        <v>300</v>
      </c>
      <c r="L12" s="27">
        <v>350</v>
      </c>
      <c r="M12" s="27">
        <v>250</v>
      </c>
      <c r="N12" s="27">
        <v>475</v>
      </c>
      <c r="O12" s="27">
        <v>0</v>
      </c>
      <c r="P12" s="27">
        <v>350</v>
      </c>
      <c r="Q12" s="27">
        <v>475</v>
      </c>
      <c r="R12" s="27">
        <v>0</v>
      </c>
      <c r="S12" s="27">
        <v>175</v>
      </c>
      <c r="T12" s="27">
        <v>250</v>
      </c>
      <c r="U12" s="27">
        <v>0</v>
      </c>
      <c r="V12" s="27">
        <v>0</v>
      </c>
      <c r="W12" s="27">
        <v>225</v>
      </c>
      <c r="X12" s="27">
        <v>0</v>
      </c>
      <c r="Y12" s="27">
        <v>145</v>
      </c>
      <c r="Z12" s="27">
        <v>0</v>
      </c>
      <c r="AA12" s="27">
        <v>200</v>
      </c>
    </row>
    <row r="13" spans="1:27" ht="15" customHeight="1" x14ac:dyDescent="0.2">
      <c r="A13" s="26">
        <v>6</v>
      </c>
      <c r="B13" s="26" t="s">
        <v>165</v>
      </c>
      <c r="C13" s="30">
        <f t="shared" si="0"/>
        <v>4875</v>
      </c>
      <c r="D13" s="27">
        <v>0</v>
      </c>
      <c r="E13" s="27">
        <v>0</v>
      </c>
      <c r="F13" s="27">
        <v>350</v>
      </c>
      <c r="G13" s="27">
        <v>350</v>
      </c>
      <c r="H13" s="27">
        <v>575</v>
      </c>
      <c r="I13" s="27">
        <v>0</v>
      </c>
      <c r="J13" s="27">
        <v>0</v>
      </c>
      <c r="K13" s="27">
        <v>0</v>
      </c>
      <c r="L13" s="27">
        <v>275</v>
      </c>
      <c r="M13" s="27">
        <v>0</v>
      </c>
      <c r="N13" s="27">
        <v>250</v>
      </c>
      <c r="O13" s="27">
        <v>0</v>
      </c>
      <c r="P13" s="27">
        <v>0</v>
      </c>
      <c r="Q13" s="27">
        <v>425</v>
      </c>
      <c r="R13" s="27">
        <v>475</v>
      </c>
      <c r="S13" s="27">
        <v>325</v>
      </c>
      <c r="T13" s="27">
        <v>475</v>
      </c>
      <c r="U13" s="27">
        <v>0</v>
      </c>
      <c r="V13" s="27">
        <v>0</v>
      </c>
      <c r="W13" s="27">
        <v>300</v>
      </c>
      <c r="X13" s="27">
        <v>300</v>
      </c>
      <c r="Y13" s="27">
        <v>0</v>
      </c>
      <c r="Z13" s="27">
        <v>475</v>
      </c>
      <c r="AA13" s="27">
        <v>300</v>
      </c>
    </row>
    <row r="14" spans="1:27" ht="15" customHeight="1" x14ac:dyDescent="0.2">
      <c r="A14" s="26">
        <v>7</v>
      </c>
      <c r="B14" s="26" t="s">
        <v>24</v>
      </c>
      <c r="C14" s="30">
        <f t="shared" si="0"/>
        <v>4555</v>
      </c>
      <c r="D14" s="27">
        <v>425</v>
      </c>
      <c r="E14" s="27">
        <v>0</v>
      </c>
      <c r="F14" s="27">
        <v>475</v>
      </c>
      <c r="G14" s="27">
        <v>0</v>
      </c>
      <c r="H14" s="27">
        <v>0</v>
      </c>
      <c r="I14" s="27">
        <v>0</v>
      </c>
      <c r="J14" s="27">
        <v>425</v>
      </c>
      <c r="K14" s="27">
        <v>0</v>
      </c>
      <c r="L14" s="27">
        <v>575</v>
      </c>
      <c r="M14" s="27">
        <v>0</v>
      </c>
      <c r="N14" s="27">
        <v>375</v>
      </c>
      <c r="O14" s="27">
        <v>0</v>
      </c>
      <c r="P14" s="27">
        <v>250</v>
      </c>
      <c r="Q14" s="27">
        <v>0</v>
      </c>
      <c r="R14" s="27">
        <v>300</v>
      </c>
      <c r="S14" s="27">
        <v>0</v>
      </c>
      <c r="T14" s="27">
        <v>275</v>
      </c>
      <c r="U14" s="27">
        <v>0</v>
      </c>
      <c r="V14" s="27">
        <v>475</v>
      </c>
      <c r="W14" s="27">
        <v>0</v>
      </c>
      <c r="X14" s="27">
        <v>475</v>
      </c>
      <c r="Y14" s="27">
        <v>130</v>
      </c>
      <c r="Z14" s="27">
        <v>375</v>
      </c>
      <c r="AA14" s="27">
        <v>0</v>
      </c>
    </row>
    <row r="15" spans="1:27" ht="15" customHeight="1" x14ac:dyDescent="0.2">
      <c r="A15" s="26">
        <v>8</v>
      </c>
      <c r="B15" s="26" t="s">
        <v>341</v>
      </c>
      <c r="C15" s="30">
        <f t="shared" si="0"/>
        <v>4275</v>
      </c>
      <c r="D15" s="27">
        <v>0</v>
      </c>
      <c r="E15" s="27">
        <v>250</v>
      </c>
      <c r="F15" s="27">
        <v>325</v>
      </c>
      <c r="G15" s="27">
        <v>325</v>
      </c>
      <c r="H15" s="27">
        <v>350</v>
      </c>
      <c r="I15" s="27">
        <v>0</v>
      </c>
      <c r="J15" s="27">
        <v>0</v>
      </c>
      <c r="K15" s="27">
        <v>0</v>
      </c>
      <c r="L15" s="27">
        <v>0</v>
      </c>
      <c r="M15" s="27">
        <v>475</v>
      </c>
      <c r="N15" s="27">
        <v>0</v>
      </c>
      <c r="O15" s="27">
        <v>0</v>
      </c>
      <c r="P15" s="27">
        <v>0</v>
      </c>
      <c r="Q15" s="27">
        <v>0</v>
      </c>
      <c r="R15" s="27">
        <v>425</v>
      </c>
      <c r="S15" s="27">
        <v>475</v>
      </c>
      <c r="T15" s="27">
        <v>575</v>
      </c>
      <c r="U15" s="27">
        <v>250</v>
      </c>
      <c r="V15" s="27">
        <v>0</v>
      </c>
      <c r="W15" s="27">
        <v>0</v>
      </c>
      <c r="X15" s="27">
        <v>375</v>
      </c>
      <c r="Y15" s="27">
        <v>0</v>
      </c>
      <c r="Z15" s="27">
        <v>175</v>
      </c>
      <c r="AA15" s="27">
        <v>275</v>
      </c>
    </row>
    <row r="16" spans="1:27" ht="15" customHeight="1" x14ac:dyDescent="0.2">
      <c r="A16" s="26">
        <v>9</v>
      </c>
      <c r="B16" s="26" t="s">
        <v>294</v>
      </c>
      <c r="C16" s="30">
        <f t="shared" si="0"/>
        <v>4270</v>
      </c>
      <c r="D16" s="27">
        <v>0</v>
      </c>
      <c r="E16" s="27">
        <v>0</v>
      </c>
      <c r="F16" s="27">
        <v>175</v>
      </c>
      <c r="G16" s="27">
        <v>225</v>
      </c>
      <c r="H16" s="27">
        <v>145</v>
      </c>
      <c r="I16" s="27">
        <v>425</v>
      </c>
      <c r="J16" s="27">
        <v>275</v>
      </c>
      <c r="K16" s="27">
        <v>0</v>
      </c>
      <c r="L16" s="27">
        <v>0</v>
      </c>
      <c r="M16" s="27">
        <v>225</v>
      </c>
      <c r="N16" s="27">
        <v>275</v>
      </c>
      <c r="O16" s="27">
        <v>0</v>
      </c>
      <c r="P16" s="27">
        <v>200</v>
      </c>
      <c r="Q16" s="27">
        <v>225</v>
      </c>
      <c r="R16" s="27">
        <v>0</v>
      </c>
      <c r="S16" s="27">
        <v>300</v>
      </c>
      <c r="T16" s="27">
        <v>425</v>
      </c>
      <c r="U16" s="27">
        <v>275</v>
      </c>
      <c r="V16" s="27">
        <v>0</v>
      </c>
      <c r="W16" s="27">
        <v>200</v>
      </c>
      <c r="X16" s="27">
        <v>0</v>
      </c>
      <c r="Y16" s="27">
        <v>325</v>
      </c>
      <c r="Z16" s="27">
        <v>325</v>
      </c>
      <c r="AA16" s="27">
        <v>250</v>
      </c>
    </row>
    <row r="17" spans="1:27" ht="15" customHeight="1" x14ac:dyDescent="0.2">
      <c r="A17" s="26">
        <v>10</v>
      </c>
      <c r="B17" s="26" t="s">
        <v>23</v>
      </c>
      <c r="C17" s="30">
        <f t="shared" si="0"/>
        <v>3725</v>
      </c>
      <c r="D17" s="27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475</v>
      </c>
      <c r="M17" s="27">
        <v>0</v>
      </c>
      <c r="N17" s="27">
        <v>225</v>
      </c>
      <c r="O17" s="27">
        <v>275</v>
      </c>
      <c r="P17" s="27">
        <v>300</v>
      </c>
      <c r="Q17" s="27">
        <v>325</v>
      </c>
      <c r="R17" s="27">
        <v>0</v>
      </c>
      <c r="S17" s="27">
        <v>0</v>
      </c>
      <c r="T17" s="27">
        <v>0</v>
      </c>
      <c r="U17" s="27">
        <v>0</v>
      </c>
      <c r="V17" s="27">
        <v>350</v>
      </c>
      <c r="W17" s="27">
        <v>350</v>
      </c>
      <c r="X17" s="27">
        <v>0</v>
      </c>
      <c r="Y17" s="27">
        <v>425</v>
      </c>
      <c r="Z17" s="27">
        <v>0</v>
      </c>
      <c r="AA17" s="27">
        <v>225</v>
      </c>
    </row>
    <row r="18" spans="1:27" ht="15" customHeight="1" x14ac:dyDescent="0.2">
      <c r="A18" s="26">
        <v>11</v>
      </c>
      <c r="B18" s="26" t="s">
        <v>53</v>
      </c>
      <c r="C18" s="27">
        <f t="shared" si="0"/>
        <v>2895</v>
      </c>
      <c r="D18" s="27">
        <v>0</v>
      </c>
      <c r="E18" s="27">
        <v>475</v>
      </c>
      <c r="F18" s="27">
        <v>0</v>
      </c>
      <c r="G18" s="27">
        <v>300</v>
      </c>
      <c r="H18" s="27">
        <v>0</v>
      </c>
      <c r="I18" s="27">
        <v>375</v>
      </c>
      <c r="J18" s="27">
        <v>0</v>
      </c>
      <c r="K18" s="27">
        <v>325</v>
      </c>
      <c r="L18" s="27">
        <v>0</v>
      </c>
      <c r="M18" s="27">
        <v>425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325</v>
      </c>
      <c r="V18" s="27">
        <v>0</v>
      </c>
      <c r="W18" s="27">
        <v>325</v>
      </c>
      <c r="X18" s="27">
        <v>0</v>
      </c>
      <c r="Y18" s="27">
        <v>200</v>
      </c>
      <c r="Z18" s="27">
        <v>0</v>
      </c>
      <c r="AA18" s="27">
        <v>145</v>
      </c>
    </row>
    <row r="19" spans="1:27" ht="15" customHeight="1" x14ac:dyDescent="0.2">
      <c r="A19" s="26">
        <v>12</v>
      </c>
      <c r="B19" s="26" t="s">
        <v>360</v>
      </c>
      <c r="C19" s="27">
        <f t="shared" si="0"/>
        <v>2700</v>
      </c>
      <c r="D19" s="27">
        <v>375</v>
      </c>
      <c r="E19" s="27">
        <v>375</v>
      </c>
      <c r="F19" s="27">
        <v>0</v>
      </c>
      <c r="G19" s="27">
        <v>0</v>
      </c>
      <c r="H19" s="27">
        <v>375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375</v>
      </c>
      <c r="P19" s="27">
        <v>0</v>
      </c>
      <c r="Q19" s="27">
        <v>0</v>
      </c>
      <c r="R19" s="27">
        <v>0</v>
      </c>
      <c r="S19" s="27">
        <v>0</v>
      </c>
      <c r="T19" s="27">
        <v>350</v>
      </c>
      <c r="U19" s="27">
        <v>0</v>
      </c>
      <c r="V19" s="27">
        <v>0</v>
      </c>
      <c r="W19" s="27">
        <v>0</v>
      </c>
      <c r="X19" s="27">
        <v>575</v>
      </c>
      <c r="Y19" s="27">
        <v>275</v>
      </c>
      <c r="Z19" s="27">
        <v>0</v>
      </c>
      <c r="AA19" s="27">
        <v>0</v>
      </c>
    </row>
    <row r="20" spans="1:27" ht="15" customHeight="1" x14ac:dyDescent="0.2">
      <c r="A20" s="26">
        <v>13</v>
      </c>
      <c r="B20" s="26" t="s">
        <v>252</v>
      </c>
      <c r="C20" s="27">
        <f t="shared" si="0"/>
        <v>2680</v>
      </c>
      <c r="D20" s="27">
        <v>130</v>
      </c>
      <c r="E20" s="27">
        <v>0</v>
      </c>
      <c r="F20" s="27">
        <v>575</v>
      </c>
      <c r="G20" s="27">
        <v>0</v>
      </c>
      <c r="H20" s="27">
        <v>0</v>
      </c>
      <c r="I20" s="27">
        <v>0</v>
      </c>
      <c r="J20" s="27">
        <v>300</v>
      </c>
      <c r="K20" s="27">
        <v>0</v>
      </c>
      <c r="L20" s="27">
        <v>0</v>
      </c>
      <c r="M20" s="27">
        <v>0</v>
      </c>
      <c r="N20" s="27">
        <v>300</v>
      </c>
      <c r="O20" s="27">
        <v>300</v>
      </c>
      <c r="P20" s="27">
        <v>225</v>
      </c>
      <c r="Q20" s="27">
        <v>250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175</v>
      </c>
      <c r="Y20" s="27">
        <v>225</v>
      </c>
      <c r="Z20" s="27">
        <v>200</v>
      </c>
      <c r="AA20" s="27">
        <v>0</v>
      </c>
    </row>
    <row r="21" spans="1:27" ht="15" customHeight="1" x14ac:dyDescent="0.2">
      <c r="A21" s="26">
        <v>14</v>
      </c>
      <c r="B21" s="26" t="s">
        <v>251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325</v>
      </c>
      <c r="U21" s="27">
        <v>425</v>
      </c>
      <c r="V21" s="27">
        <v>275</v>
      </c>
      <c r="W21" s="27">
        <v>475</v>
      </c>
      <c r="X21" s="27">
        <v>425</v>
      </c>
      <c r="Y21" s="27">
        <v>0</v>
      </c>
      <c r="Z21" s="27">
        <v>425</v>
      </c>
      <c r="AA21" s="27">
        <v>0</v>
      </c>
    </row>
    <row r="22" spans="1:27" ht="15" customHeight="1" x14ac:dyDescent="0.2">
      <c r="A22" s="26">
        <v>15</v>
      </c>
      <c r="B22" s="26" t="s">
        <v>293</v>
      </c>
      <c r="C22" s="27">
        <f t="shared" si="0"/>
        <v>2175</v>
      </c>
      <c r="D22" s="27">
        <v>145</v>
      </c>
      <c r="E22" s="27">
        <v>0</v>
      </c>
      <c r="F22" s="27">
        <v>145</v>
      </c>
      <c r="G22" s="27">
        <v>0</v>
      </c>
      <c r="H22" s="27">
        <v>0</v>
      </c>
      <c r="I22" s="27">
        <v>0</v>
      </c>
      <c r="J22" s="27">
        <v>375</v>
      </c>
      <c r="K22" s="27">
        <v>0</v>
      </c>
      <c r="L22" s="27">
        <v>225</v>
      </c>
      <c r="M22" s="27">
        <v>0</v>
      </c>
      <c r="N22" s="27">
        <v>575</v>
      </c>
      <c r="O22" s="27">
        <v>0</v>
      </c>
      <c r="P22" s="27">
        <v>0</v>
      </c>
      <c r="Q22" s="27">
        <v>0</v>
      </c>
      <c r="R22" s="27">
        <v>325</v>
      </c>
      <c r="S22" s="27">
        <v>0</v>
      </c>
      <c r="T22" s="27">
        <v>225</v>
      </c>
      <c r="U22" s="27">
        <v>0</v>
      </c>
      <c r="V22" s="27">
        <v>160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</row>
    <row r="23" spans="1:27" ht="15" customHeight="1" x14ac:dyDescent="0.2">
      <c r="A23" s="26">
        <v>16</v>
      </c>
      <c r="B23" s="26" t="s">
        <v>300</v>
      </c>
      <c r="C23" s="27">
        <f t="shared" si="0"/>
        <v>2025</v>
      </c>
      <c r="D23" s="27">
        <v>325</v>
      </c>
      <c r="E23" s="27">
        <v>0</v>
      </c>
      <c r="F23" s="27">
        <v>250</v>
      </c>
      <c r="G23" s="27">
        <v>0</v>
      </c>
      <c r="H23" s="27">
        <v>475</v>
      </c>
      <c r="I23" s="27">
        <v>0</v>
      </c>
      <c r="J23" s="27">
        <v>0</v>
      </c>
      <c r="K23" s="27">
        <v>0</v>
      </c>
      <c r="L23" s="27">
        <v>250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475</v>
      </c>
      <c r="Z23" s="27">
        <v>250</v>
      </c>
      <c r="AA23" s="27">
        <v>0</v>
      </c>
    </row>
    <row r="24" spans="1:27" ht="15" customHeight="1" x14ac:dyDescent="0.2">
      <c r="A24" s="26">
        <v>17</v>
      </c>
      <c r="B24" s="26" t="s">
        <v>375</v>
      </c>
      <c r="C24" s="27">
        <f t="shared" si="0"/>
        <v>1925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350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575</v>
      </c>
      <c r="P24" s="27">
        <v>0</v>
      </c>
      <c r="Q24" s="27">
        <v>0</v>
      </c>
      <c r="R24" s="27">
        <v>0</v>
      </c>
      <c r="S24" s="27">
        <v>425</v>
      </c>
      <c r="T24" s="27">
        <v>0</v>
      </c>
      <c r="U24" s="27">
        <v>0</v>
      </c>
      <c r="V24" s="27">
        <v>0</v>
      </c>
      <c r="W24" s="27">
        <v>575</v>
      </c>
      <c r="X24" s="27">
        <v>0</v>
      </c>
      <c r="Y24" s="27">
        <v>0</v>
      </c>
      <c r="Z24" s="27">
        <v>0</v>
      </c>
      <c r="AA24" s="27">
        <v>0</v>
      </c>
    </row>
    <row r="25" spans="1:27" ht="15" customHeight="1" x14ac:dyDescent="0.2">
      <c r="A25" s="26">
        <v>17</v>
      </c>
      <c r="B25" s="26" t="s">
        <v>257</v>
      </c>
      <c r="C25" s="27">
        <f t="shared" si="0"/>
        <v>1925</v>
      </c>
      <c r="D25" s="27">
        <v>0</v>
      </c>
      <c r="E25" s="27">
        <v>0</v>
      </c>
      <c r="F25" s="27">
        <v>300</v>
      </c>
      <c r="G25" s="27">
        <v>0</v>
      </c>
      <c r="H25" s="27">
        <v>0</v>
      </c>
      <c r="I25" s="27">
        <v>0</v>
      </c>
      <c r="J25" s="27">
        <v>475</v>
      </c>
      <c r="K25" s="27">
        <v>0</v>
      </c>
      <c r="L25" s="27">
        <v>325</v>
      </c>
      <c r="M25" s="27">
        <v>0</v>
      </c>
      <c r="N25" s="27">
        <v>200</v>
      </c>
      <c r="O25" s="27">
        <v>0</v>
      </c>
      <c r="P25" s="27">
        <v>0</v>
      </c>
      <c r="Q25" s="27">
        <v>0</v>
      </c>
      <c r="R25" s="27">
        <v>145</v>
      </c>
      <c r="S25" s="27">
        <v>0</v>
      </c>
      <c r="T25" s="27">
        <v>175</v>
      </c>
      <c r="U25" s="27">
        <v>0</v>
      </c>
      <c r="V25" s="27">
        <v>175</v>
      </c>
      <c r="W25" s="27">
        <v>0</v>
      </c>
      <c r="X25" s="27">
        <v>130</v>
      </c>
      <c r="Y25" s="27">
        <v>0</v>
      </c>
      <c r="Z25" s="27">
        <v>0</v>
      </c>
      <c r="AA25" s="27">
        <v>0</v>
      </c>
    </row>
    <row r="26" spans="1:27" ht="15" customHeight="1" x14ac:dyDescent="0.2">
      <c r="A26" s="26">
        <v>18</v>
      </c>
      <c r="B26" s="26" t="s">
        <v>381</v>
      </c>
      <c r="C26" s="27">
        <f t="shared" si="0"/>
        <v>1755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325</v>
      </c>
      <c r="Q26" s="27">
        <v>0</v>
      </c>
      <c r="R26" s="27">
        <v>130</v>
      </c>
      <c r="S26" s="27">
        <v>0</v>
      </c>
      <c r="T26" s="27">
        <v>0</v>
      </c>
      <c r="U26" s="27">
        <v>0</v>
      </c>
      <c r="V26" s="27">
        <v>375</v>
      </c>
      <c r="W26" s="27">
        <v>0</v>
      </c>
      <c r="X26" s="27">
        <v>250</v>
      </c>
      <c r="Y26" s="27">
        <v>375</v>
      </c>
      <c r="Z26" s="27">
        <v>300</v>
      </c>
      <c r="AA26" s="27">
        <v>0</v>
      </c>
    </row>
    <row r="27" spans="1:27" ht="15" customHeight="1" x14ac:dyDescent="0.2">
      <c r="A27" s="26">
        <v>19</v>
      </c>
      <c r="B27" s="26" t="s">
        <v>27</v>
      </c>
      <c r="C27" s="27">
        <f t="shared" si="0"/>
        <v>1225</v>
      </c>
      <c r="D27" s="27">
        <v>175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350</v>
      </c>
      <c r="O27" s="27">
        <v>0</v>
      </c>
      <c r="P27" s="27">
        <v>375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325</v>
      </c>
    </row>
    <row r="28" spans="1:27" ht="15" customHeight="1" x14ac:dyDescent="0.2">
      <c r="A28" s="26">
        <v>20</v>
      </c>
      <c r="B28" s="26" t="s">
        <v>384</v>
      </c>
      <c r="C28" s="27">
        <f t="shared" si="0"/>
        <v>1080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160</v>
      </c>
      <c r="Z28" s="27">
        <v>145</v>
      </c>
      <c r="AA28" s="27">
        <v>475</v>
      </c>
    </row>
    <row r="29" spans="1:27" ht="15" customHeight="1" x14ac:dyDescent="0.2">
      <c r="A29" s="26">
        <v>21</v>
      </c>
      <c r="B29" s="26" t="s">
        <v>187</v>
      </c>
      <c r="C29" s="27">
        <f t="shared" si="0"/>
        <v>1050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200</v>
      </c>
      <c r="W29" s="27">
        <v>0</v>
      </c>
      <c r="X29" s="27">
        <v>275</v>
      </c>
      <c r="Y29" s="27">
        <v>0</v>
      </c>
      <c r="Z29" s="27">
        <v>0</v>
      </c>
      <c r="AA29" s="27">
        <v>575</v>
      </c>
    </row>
    <row r="30" spans="1:27" ht="15" customHeight="1" x14ac:dyDescent="0.2">
      <c r="A30" s="26">
        <v>22</v>
      </c>
      <c r="B30" s="26" t="s">
        <v>337</v>
      </c>
      <c r="C30" s="27">
        <f t="shared" si="0"/>
        <v>960</v>
      </c>
      <c r="D30" s="27">
        <v>250</v>
      </c>
      <c r="E30" s="27">
        <v>0</v>
      </c>
      <c r="F30" s="27">
        <v>0</v>
      </c>
      <c r="G30" s="27">
        <v>0</v>
      </c>
      <c r="H30" s="27">
        <v>200</v>
      </c>
      <c r="I30" s="27">
        <v>0</v>
      </c>
      <c r="J30" s="27">
        <v>0</v>
      </c>
      <c r="K30" s="27">
        <v>350</v>
      </c>
      <c r="L30" s="27">
        <v>160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ht="15" customHeight="1" x14ac:dyDescent="0.2">
      <c r="A31" s="26">
        <v>23</v>
      </c>
      <c r="B31" s="26" t="s">
        <v>71</v>
      </c>
      <c r="C31" s="27">
        <f t="shared" si="0"/>
        <v>925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350</v>
      </c>
      <c r="Y31" s="27">
        <v>0</v>
      </c>
      <c r="Z31" s="27">
        <v>575</v>
      </c>
      <c r="AA31" s="27">
        <v>0</v>
      </c>
    </row>
    <row r="32" spans="1:27" ht="15" customHeight="1" x14ac:dyDescent="0.2">
      <c r="A32" s="26">
        <v>24</v>
      </c>
      <c r="B32" s="26" t="s">
        <v>367</v>
      </c>
      <c r="C32" s="27">
        <f t="shared" si="0"/>
        <v>900</v>
      </c>
      <c r="D32" s="27">
        <v>0</v>
      </c>
      <c r="E32" s="27">
        <v>0</v>
      </c>
      <c r="F32" s="27">
        <v>0</v>
      </c>
      <c r="G32" s="27">
        <v>0</v>
      </c>
      <c r="H32" s="27">
        <v>325</v>
      </c>
      <c r="I32" s="27">
        <v>0</v>
      </c>
      <c r="J32" s="27">
        <v>0</v>
      </c>
      <c r="K32" s="27">
        <v>0</v>
      </c>
      <c r="L32" s="27">
        <v>200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375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</row>
    <row r="33" spans="1:27" ht="15" customHeight="1" x14ac:dyDescent="0.2">
      <c r="A33" s="26">
        <v>24</v>
      </c>
      <c r="B33" s="26" t="s">
        <v>374</v>
      </c>
      <c r="C33" s="27">
        <f t="shared" si="0"/>
        <v>900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475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15" customHeight="1" x14ac:dyDescent="0.2">
      <c r="A34" s="26">
        <v>25</v>
      </c>
      <c r="B34" s="26" t="s">
        <v>379</v>
      </c>
      <c r="C34" s="27">
        <f t="shared" si="0"/>
        <v>875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300</v>
      </c>
      <c r="N34" s="27">
        <v>0</v>
      </c>
      <c r="O34" s="27">
        <v>0</v>
      </c>
      <c r="P34" s="27">
        <v>0</v>
      </c>
      <c r="Q34" s="27">
        <v>575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</row>
    <row r="35" spans="1:27" ht="15" customHeight="1" x14ac:dyDescent="0.2">
      <c r="A35" s="26">
        <v>26</v>
      </c>
      <c r="B35" s="26" t="s">
        <v>269</v>
      </c>
      <c r="C35" s="27">
        <f t="shared" si="0"/>
        <v>815</v>
      </c>
      <c r="D35" s="27">
        <v>115</v>
      </c>
      <c r="E35" s="27">
        <v>0</v>
      </c>
      <c r="F35" s="27">
        <v>0</v>
      </c>
      <c r="G35" s="27">
        <v>250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250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200</v>
      </c>
      <c r="Y35" s="27">
        <v>0</v>
      </c>
      <c r="Z35" s="27">
        <v>0</v>
      </c>
      <c r="AA35" s="27">
        <v>0</v>
      </c>
    </row>
    <row r="36" spans="1:27" ht="15" customHeight="1" x14ac:dyDescent="0.2">
      <c r="A36" s="26">
        <v>27</v>
      </c>
      <c r="B36" s="26" t="s">
        <v>372</v>
      </c>
      <c r="C36" s="27">
        <f t="shared" si="0"/>
        <v>760</v>
      </c>
      <c r="D36" s="27">
        <v>0</v>
      </c>
      <c r="E36" s="27">
        <v>0</v>
      </c>
      <c r="F36" s="27">
        <v>200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160</v>
      </c>
      <c r="O36" s="27">
        <v>0</v>
      </c>
      <c r="P36" s="27">
        <v>175</v>
      </c>
      <c r="Q36" s="27">
        <v>0</v>
      </c>
      <c r="R36" s="27">
        <v>225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15" customHeight="1" x14ac:dyDescent="0.2">
      <c r="A37" s="26">
        <v>28</v>
      </c>
      <c r="B37" s="26" t="s">
        <v>385</v>
      </c>
      <c r="C37" s="27">
        <f t="shared" si="0"/>
        <v>750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375</v>
      </c>
      <c r="T37" s="27">
        <v>0</v>
      </c>
      <c r="U37" s="27">
        <v>200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175</v>
      </c>
    </row>
    <row r="38" spans="1:27" ht="15" customHeight="1" x14ac:dyDescent="0.2">
      <c r="A38" s="26">
        <v>29</v>
      </c>
      <c r="B38" s="26" t="s">
        <v>389</v>
      </c>
      <c r="C38" s="27">
        <f t="shared" si="0"/>
        <v>725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375</v>
      </c>
      <c r="X38" s="27">
        <v>0</v>
      </c>
      <c r="Y38" s="27">
        <v>350</v>
      </c>
      <c r="Z38" s="27">
        <v>0</v>
      </c>
      <c r="AA38" s="27">
        <v>0</v>
      </c>
    </row>
    <row r="39" spans="1:27" ht="15" customHeight="1" x14ac:dyDescent="0.2">
      <c r="A39" s="26">
        <v>30</v>
      </c>
      <c r="B39" s="26" t="s">
        <v>382</v>
      </c>
      <c r="C39" s="27">
        <f t="shared" si="0"/>
        <v>700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275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425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</row>
    <row r="40" spans="1:27" ht="15" customHeight="1" x14ac:dyDescent="0.2">
      <c r="A40" s="26">
        <v>31</v>
      </c>
      <c r="B40" s="26" t="s">
        <v>377</v>
      </c>
      <c r="C40" s="27">
        <f t="shared" ref="C40:C64" si="1">SUM(D40:AA40)</f>
        <v>660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145</v>
      </c>
      <c r="M40" s="27">
        <v>0</v>
      </c>
      <c r="N40" s="27">
        <v>115</v>
      </c>
      <c r="O40" s="27">
        <v>0</v>
      </c>
      <c r="P40" s="27">
        <v>0</v>
      </c>
      <c r="Q40" s="27">
        <v>0</v>
      </c>
      <c r="R40" s="27">
        <v>200</v>
      </c>
      <c r="S40" s="27">
        <v>0</v>
      </c>
      <c r="T40" s="27">
        <v>200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</row>
    <row r="41" spans="1:27" ht="15" customHeight="1" x14ac:dyDescent="0.2">
      <c r="A41" s="26">
        <v>32</v>
      </c>
      <c r="B41" s="26" t="s">
        <v>368</v>
      </c>
      <c r="C41" s="27">
        <f t="shared" si="1"/>
        <v>650</v>
      </c>
      <c r="D41" s="27">
        <v>475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175</v>
      </c>
      <c r="Z41" s="27">
        <v>0</v>
      </c>
      <c r="AA41" s="27">
        <v>0</v>
      </c>
    </row>
    <row r="42" spans="1:27" ht="15" customHeight="1" x14ac:dyDescent="0.2">
      <c r="A42" s="26">
        <v>32</v>
      </c>
      <c r="B42" s="26" t="s">
        <v>383</v>
      </c>
      <c r="C42" s="27">
        <f t="shared" si="1"/>
        <v>650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425</v>
      </c>
      <c r="P42" s="27">
        <v>0</v>
      </c>
      <c r="Q42" s="27">
        <v>0</v>
      </c>
      <c r="R42" s="27">
        <v>0</v>
      </c>
      <c r="S42" s="27">
        <v>225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</row>
    <row r="43" spans="1:27" ht="15" customHeight="1" x14ac:dyDescent="0.2">
      <c r="A43" s="28">
        <v>33</v>
      </c>
      <c r="B43" s="28" t="s">
        <v>263</v>
      </c>
      <c r="C43" s="29">
        <f t="shared" si="1"/>
        <v>645</v>
      </c>
      <c r="D43" s="29">
        <v>0</v>
      </c>
      <c r="E43" s="29">
        <v>325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160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160</v>
      </c>
    </row>
    <row r="44" spans="1:27" ht="15" customHeight="1" x14ac:dyDescent="0.2">
      <c r="A44" s="28">
        <v>34</v>
      </c>
      <c r="B44" s="28" t="s">
        <v>366</v>
      </c>
      <c r="C44" s="29">
        <f t="shared" si="1"/>
        <v>580</v>
      </c>
      <c r="D44" s="29">
        <v>0</v>
      </c>
      <c r="E44" s="29">
        <v>0</v>
      </c>
      <c r="F44" s="29">
        <v>275</v>
      </c>
      <c r="G44" s="29">
        <v>0</v>
      </c>
      <c r="H44" s="29">
        <v>175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130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1:27" ht="15" customHeight="1" x14ac:dyDescent="0.2">
      <c r="A45" s="28">
        <v>34</v>
      </c>
      <c r="B45" s="28" t="s">
        <v>314</v>
      </c>
      <c r="C45" s="29">
        <f t="shared" si="1"/>
        <v>580</v>
      </c>
      <c r="D45" s="29">
        <v>0</v>
      </c>
      <c r="E45" s="29">
        <v>0</v>
      </c>
      <c r="F45" s="29">
        <v>0</v>
      </c>
      <c r="G45" s="29">
        <v>0</v>
      </c>
      <c r="H45" s="29">
        <v>160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275</v>
      </c>
      <c r="S45" s="29">
        <v>0</v>
      </c>
      <c r="T45" s="29">
        <v>0</v>
      </c>
      <c r="U45" s="29">
        <v>0</v>
      </c>
      <c r="V45" s="29">
        <v>145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</row>
    <row r="46" spans="1:27" ht="15" customHeight="1" x14ac:dyDescent="0.2">
      <c r="A46" s="28">
        <v>35</v>
      </c>
      <c r="B46" s="28" t="s">
        <v>387</v>
      </c>
      <c r="C46" s="29">
        <f t="shared" si="1"/>
        <v>575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575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</row>
    <row r="47" spans="1:27" ht="15" customHeight="1" x14ac:dyDescent="0.2">
      <c r="A47" s="28">
        <v>36</v>
      </c>
      <c r="B47" s="28" t="s">
        <v>380</v>
      </c>
      <c r="C47" s="29">
        <f t="shared" si="1"/>
        <v>550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350</v>
      </c>
      <c r="P47" s="29">
        <v>0</v>
      </c>
      <c r="Q47" s="29">
        <v>0</v>
      </c>
      <c r="R47" s="29">
        <v>0</v>
      </c>
      <c r="S47" s="29">
        <v>200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1:27" ht="15" customHeight="1" x14ac:dyDescent="0.2">
      <c r="A48" s="28">
        <v>37</v>
      </c>
      <c r="B48" s="28" t="s">
        <v>373</v>
      </c>
      <c r="C48" s="29">
        <f t="shared" si="1"/>
        <v>535</v>
      </c>
      <c r="D48" s="29">
        <v>0</v>
      </c>
      <c r="E48" s="29">
        <v>0</v>
      </c>
      <c r="F48" s="29">
        <v>160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375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</row>
    <row r="49" spans="1:27" ht="15" customHeight="1" x14ac:dyDescent="0.2">
      <c r="A49" s="28">
        <v>38</v>
      </c>
      <c r="B49" s="28" t="s">
        <v>392</v>
      </c>
      <c r="C49" s="29">
        <f t="shared" si="1"/>
        <v>350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350</v>
      </c>
      <c r="AA49" s="29">
        <v>0</v>
      </c>
    </row>
    <row r="50" spans="1:27" ht="15" customHeight="1" x14ac:dyDescent="0.2">
      <c r="A50" s="28">
        <v>39</v>
      </c>
      <c r="B50" s="28" t="s">
        <v>376</v>
      </c>
      <c r="C50" s="29">
        <f t="shared" si="1"/>
        <v>335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175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160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</row>
    <row r="51" spans="1:27" ht="15" customHeight="1" x14ac:dyDescent="0.2">
      <c r="A51" s="28">
        <v>40</v>
      </c>
      <c r="B51" s="28" t="s">
        <v>378</v>
      </c>
      <c r="C51" s="29">
        <f t="shared" si="1"/>
        <v>325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325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</row>
    <row r="52" spans="1:27" ht="15" customHeight="1" x14ac:dyDescent="0.2">
      <c r="A52" s="28">
        <v>41</v>
      </c>
      <c r="B52" s="28" t="s">
        <v>386</v>
      </c>
      <c r="C52" s="29">
        <f t="shared" si="1"/>
        <v>300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300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</row>
    <row r="53" spans="1:27" ht="15" customHeight="1" x14ac:dyDescent="0.2">
      <c r="A53" s="28">
        <v>42</v>
      </c>
      <c r="B53" s="28" t="s">
        <v>250</v>
      </c>
      <c r="C53" s="29">
        <f t="shared" si="1"/>
        <v>260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145</v>
      </c>
      <c r="Y53" s="29">
        <v>0</v>
      </c>
      <c r="Z53" s="29">
        <v>115</v>
      </c>
      <c r="AA53" s="29">
        <v>0</v>
      </c>
    </row>
    <row r="54" spans="1:27" ht="15" customHeight="1" x14ac:dyDescent="0.2">
      <c r="A54" s="32">
        <v>43</v>
      </c>
      <c r="B54" s="32" t="s">
        <v>391</v>
      </c>
      <c r="C54" s="31">
        <f t="shared" si="1"/>
        <v>250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250</v>
      </c>
      <c r="Z54" s="31">
        <v>0</v>
      </c>
      <c r="AA54" s="31">
        <v>0</v>
      </c>
    </row>
    <row r="55" spans="1:27" ht="15" customHeight="1" x14ac:dyDescent="0.2">
      <c r="A55" s="32">
        <v>44</v>
      </c>
      <c r="B55" s="32" t="s">
        <v>316</v>
      </c>
      <c r="C55" s="31">
        <f t="shared" si="1"/>
        <v>225</v>
      </c>
      <c r="D55" s="31">
        <v>0</v>
      </c>
      <c r="E55" s="31">
        <v>0</v>
      </c>
      <c r="F55" s="31">
        <v>0</v>
      </c>
      <c r="G55" s="31">
        <v>0</v>
      </c>
      <c r="H55" s="31">
        <v>225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" customHeight="1" x14ac:dyDescent="0.2">
      <c r="A56" s="32">
        <v>44</v>
      </c>
      <c r="B56" s="32" t="s">
        <v>388</v>
      </c>
      <c r="C56" s="31">
        <f t="shared" si="1"/>
        <v>225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225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" customHeight="1" x14ac:dyDescent="0.2">
      <c r="A57" s="32">
        <v>44</v>
      </c>
      <c r="B57" s="32" t="s">
        <v>348</v>
      </c>
      <c r="C57" s="31">
        <f t="shared" si="1"/>
        <v>225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225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15" customHeight="1" x14ac:dyDescent="0.2">
      <c r="A58" s="32">
        <v>45</v>
      </c>
      <c r="B58" s="32" t="s">
        <v>259</v>
      </c>
      <c r="C58" s="31">
        <f t="shared" si="1"/>
        <v>200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200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15" customHeight="1" x14ac:dyDescent="0.2">
      <c r="A59" s="32">
        <v>46</v>
      </c>
      <c r="B59" s="32" t="s">
        <v>280</v>
      </c>
      <c r="C59" s="31">
        <f t="shared" si="1"/>
        <v>175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175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" customHeight="1" x14ac:dyDescent="0.2">
      <c r="A60" s="32">
        <v>47</v>
      </c>
      <c r="B60" s="32" t="s">
        <v>317</v>
      </c>
      <c r="C60" s="31">
        <f t="shared" si="1"/>
        <v>160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160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" customHeight="1" x14ac:dyDescent="0.2">
      <c r="A61" s="32">
        <v>47</v>
      </c>
      <c r="B61" s="32" t="s">
        <v>390</v>
      </c>
      <c r="C61" s="31">
        <f t="shared" si="1"/>
        <v>160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160</v>
      </c>
      <c r="Y61" s="31">
        <v>0</v>
      </c>
      <c r="Z61" s="31">
        <v>0</v>
      </c>
      <c r="AA61" s="31">
        <v>0</v>
      </c>
    </row>
    <row r="62" spans="1:27" ht="15" customHeight="1" x14ac:dyDescent="0.2">
      <c r="A62" s="32">
        <v>47</v>
      </c>
      <c r="B62" s="32" t="s">
        <v>311</v>
      </c>
      <c r="C62" s="31">
        <f t="shared" si="1"/>
        <v>160</v>
      </c>
      <c r="D62" s="31">
        <v>160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" customHeight="1" x14ac:dyDescent="0.2">
      <c r="A63" s="32">
        <v>48</v>
      </c>
      <c r="B63" s="32" t="s">
        <v>394</v>
      </c>
      <c r="C63" s="31">
        <f t="shared" si="1"/>
        <v>130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130</v>
      </c>
    </row>
    <row r="64" spans="1:27" ht="15" customHeight="1" x14ac:dyDescent="0.2">
      <c r="A64" s="32">
        <v>48</v>
      </c>
      <c r="B64" s="32" t="s">
        <v>393</v>
      </c>
      <c r="C64" s="31">
        <f t="shared" si="1"/>
        <v>130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130</v>
      </c>
      <c r="AA64" s="31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17" t="s">
        <v>3</v>
      </c>
      <c r="B66" s="7"/>
      <c r="C66" s="7"/>
      <c r="D66" s="7"/>
      <c r="E66" s="3"/>
      <c r="F66" s="3"/>
      <c r="G66" s="3"/>
      <c r="H66" s="3"/>
      <c r="I66" s="3"/>
    </row>
    <row r="67" spans="1:9" ht="18.75" customHeight="1" x14ac:dyDescent="0.25">
      <c r="A67" s="18" t="s">
        <v>4</v>
      </c>
      <c r="B67" s="8"/>
      <c r="C67" s="8"/>
      <c r="D67" s="8"/>
      <c r="E67" s="4"/>
      <c r="F67" s="4"/>
      <c r="G67" s="4"/>
      <c r="H67" s="4"/>
      <c r="I67" s="4"/>
    </row>
    <row r="68" spans="1:9" ht="18.75" customHeight="1" x14ac:dyDescent="0.25">
      <c r="A68" s="19" t="s">
        <v>5</v>
      </c>
      <c r="B68" s="9"/>
      <c r="C68" s="9"/>
      <c r="D68" s="9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6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40.5" customHeight="1" x14ac:dyDescent="0.4">
      <c r="A3" s="44" t="s">
        <v>349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30" customHeight="1" x14ac:dyDescent="0.4">
      <c r="A5" s="46" t="s">
        <v>365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" customHeight="1" x14ac:dyDescent="0.2">
      <c r="A7" s="24" t="s">
        <v>1</v>
      </c>
      <c r="B7" s="24" t="s">
        <v>0</v>
      </c>
      <c r="C7" s="24" t="s">
        <v>2</v>
      </c>
      <c r="D7" s="25">
        <v>46021</v>
      </c>
      <c r="E7" s="25">
        <v>45658</v>
      </c>
      <c r="F7" s="25">
        <v>45663</v>
      </c>
      <c r="G7" s="25">
        <v>45665</v>
      </c>
      <c r="H7" s="25">
        <v>45670</v>
      </c>
      <c r="I7" s="25">
        <v>45672</v>
      </c>
      <c r="J7" s="25">
        <v>45677</v>
      </c>
      <c r="K7" s="25">
        <v>45679</v>
      </c>
      <c r="L7" s="25">
        <v>45684</v>
      </c>
      <c r="M7" s="25">
        <v>45689</v>
      </c>
      <c r="N7" s="25">
        <v>45691</v>
      </c>
      <c r="O7" s="25">
        <v>45696</v>
      </c>
      <c r="P7" s="25">
        <v>45698</v>
      </c>
      <c r="Q7" s="25">
        <v>45705</v>
      </c>
      <c r="R7" s="25">
        <v>45710</v>
      </c>
      <c r="S7" s="25">
        <v>45713</v>
      </c>
      <c r="T7" s="25">
        <v>45717</v>
      </c>
      <c r="U7" s="25">
        <v>45720</v>
      </c>
      <c r="V7" s="25">
        <v>45724</v>
      </c>
      <c r="W7" s="25">
        <v>45727</v>
      </c>
      <c r="X7" s="25">
        <v>45731</v>
      </c>
      <c r="Y7" s="25">
        <v>45734</v>
      </c>
      <c r="Z7" s="25">
        <v>45738</v>
      </c>
    </row>
    <row r="8" spans="1:26" ht="15" customHeight="1" x14ac:dyDescent="0.2">
      <c r="A8" s="26">
        <v>1</v>
      </c>
      <c r="B8" s="26" t="s">
        <v>337</v>
      </c>
      <c r="C8" s="30">
        <f t="shared" ref="C8:C39" si="0">SUM(D8:Z8)</f>
        <v>6325</v>
      </c>
      <c r="D8" s="27">
        <v>0</v>
      </c>
      <c r="E8" s="27">
        <v>0</v>
      </c>
      <c r="F8" s="27">
        <v>475</v>
      </c>
      <c r="G8" s="27">
        <v>0</v>
      </c>
      <c r="H8" s="27">
        <v>0</v>
      </c>
      <c r="I8" s="27">
        <v>475</v>
      </c>
      <c r="J8" s="27">
        <v>0</v>
      </c>
      <c r="K8" s="27">
        <v>375</v>
      </c>
      <c r="L8" s="27">
        <v>375</v>
      </c>
      <c r="M8" s="27">
        <v>375</v>
      </c>
      <c r="N8" s="27">
        <v>0</v>
      </c>
      <c r="O8" s="27">
        <v>575</v>
      </c>
      <c r="P8" s="27">
        <v>575</v>
      </c>
      <c r="Q8" s="27">
        <v>0</v>
      </c>
      <c r="R8" s="27">
        <v>575</v>
      </c>
      <c r="S8" s="27">
        <v>425</v>
      </c>
      <c r="T8" s="27">
        <v>225</v>
      </c>
      <c r="U8" s="27">
        <v>350</v>
      </c>
      <c r="V8" s="27">
        <v>375</v>
      </c>
      <c r="W8" s="27">
        <v>275</v>
      </c>
      <c r="X8" s="27">
        <v>300</v>
      </c>
      <c r="Y8" s="27">
        <v>0</v>
      </c>
      <c r="Z8" s="27">
        <v>575</v>
      </c>
    </row>
    <row r="9" spans="1:26" ht="15" customHeight="1" x14ac:dyDescent="0.2">
      <c r="A9" s="26">
        <v>2</v>
      </c>
      <c r="B9" s="26" t="s">
        <v>287</v>
      </c>
      <c r="C9" s="30">
        <f t="shared" si="0"/>
        <v>5900</v>
      </c>
      <c r="D9" s="27">
        <v>575</v>
      </c>
      <c r="E9" s="27">
        <v>475</v>
      </c>
      <c r="F9" s="27">
        <v>0</v>
      </c>
      <c r="G9" s="27">
        <v>575</v>
      </c>
      <c r="H9" s="27">
        <v>0</v>
      </c>
      <c r="I9" s="27">
        <v>325</v>
      </c>
      <c r="J9" s="27">
        <v>0</v>
      </c>
      <c r="K9" s="27">
        <v>0</v>
      </c>
      <c r="L9" s="27">
        <v>475</v>
      </c>
      <c r="M9" s="27">
        <v>300</v>
      </c>
      <c r="N9" s="27">
        <v>0</v>
      </c>
      <c r="O9" s="27">
        <v>475</v>
      </c>
      <c r="P9" s="27">
        <v>475</v>
      </c>
      <c r="Q9" s="27">
        <v>0</v>
      </c>
      <c r="R9" s="27">
        <v>375</v>
      </c>
      <c r="S9" s="27">
        <v>575</v>
      </c>
      <c r="T9" s="27">
        <v>0</v>
      </c>
      <c r="U9" s="27">
        <v>425</v>
      </c>
      <c r="V9" s="27">
        <v>575</v>
      </c>
      <c r="W9" s="27">
        <v>0</v>
      </c>
      <c r="X9" s="27">
        <v>0</v>
      </c>
      <c r="Y9" s="27">
        <v>275</v>
      </c>
      <c r="Z9" s="27">
        <v>0</v>
      </c>
    </row>
    <row r="10" spans="1:26" ht="15" customHeight="1" x14ac:dyDescent="0.2">
      <c r="A10" s="26">
        <v>3</v>
      </c>
      <c r="B10" s="26" t="s">
        <v>261</v>
      </c>
      <c r="C10" s="30">
        <f t="shared" si="0"/>
        <v>5225</v>
      </c>
      <c r="D10" s="27">
        <v>0</v>
      </c>
      <c r="E10" s="27">
        <v>0</v>
      </c>
      <c r="F10" s="27">
        <v>375</v>
      </c>
      <c r="G10" s="27">
        <v>0</v>
      </c>
      <c r="H10" s="27">
        <v>425</v>
      </c>
      <c r="I10" s="27">
        <v>300</v>
      </c>
      <c r="J10" s="27">
        <v>375</v>
      </c>
      <c r="K10" s="27">
        <v>0</v>
      </c>
      <c r="L10" s="27">
        <v>425</v>
      </c>
      <c r="M10" s="27">
        <v>425</v>
      </c>
      <c r="N10" s="27">
        <v>0</v>
      </c>
      <c r="O10" s="27">
        <v>375</v>
      </c>
      <c r="P10" s="27">
        <v>425</v>
      </c>
      <c r="Q10" s="27">
        <v>325</v>
      </c>
      <c r="R10" s="27">
        <v>250</v>
      </c>
      <c r="S10" s="27">
        <v>300</v>
      </c>
      <c r="T10" s="27">
        <v>0</v>
      </c>
      <c r="U10" s="27">
        <v>300</v>
      </c>
      <c r="V10" s="27">
        <v>0</v>
      </c>
      <c r="W10" s="27">
        <v>175</v>
      </c>
      <c r="X10" s="27">
        <v>475</v>
      </c>
      <c r="Y10" s="27">
        <v>0</v>
      </c>
      <c r="Z10" s="27">
        <v>275</v>
      </c>
    </row>
    <row r="11" spans="1:26" ht="15" customHeight="1" x14ac:dyDescent="0.2">
      <c r="A11" s="26">
        <v>4</v>
      </c>
      <c r="B11" s="26" t="s">
        <v>24</v>
      </c>
      <c r="C11" s="30">
        <f t="shared" si="0"/>
        <v>5000</v>
      </c>
      <c r="D11" s="27">
        <v>475</v>
      </c>
      <c r="E11" s="27">
        <v>0</v>
      </c>
      <c r="F11" s="27">
        <v>425</v>
      </c>
      <c r="G11" s="27">
        <v>350</v>
      </c>
      <c r="H11" s="27">
        <v>375</v>
      </c>
      <c r="I11" s="27">
        <v>425</v>
      </c>
      <c r="J11" s="27">
        <v>425</v>
      </c>
      <c r="K11" s="27">
        <v>575</v>
      </c>
      <c r="L11" s="27">
        <v>0</v>
      </c>
      <c r="M11" s="27">
        <v>0</v>
      </c>
      <c r="N11" s="27">
        <v>425</v>
      </c>
      <c r="O11" s="27">
        <v>0</v>
      </c>
      <c r="P11" s="27">
        <v>0</v>
      </c>
      <c r="Q11" s="27">
        <v>575</v>
      </c>
      <c r="R11" s="27">
        <v>0</v>
      </c>
      <c r="S11" s="27">
        <v>200</v>
      </c>
      <c r="T11" s="27">
        <v>0</v>
      </c>
      <c r="U11" s="27">
        <v>0</v>
      </c>
      <c r="V11" s="27">
        <v>0</v>
      </c>
      <c r="W11" s="27">
        <v>375</v>
      </c>
      <c r="X11" s="27">
        <v>0</v>
      </c>
      <c r="Y11" s="27">
        <v>375</v>
      </c>
      <c r="Z11" s="27">
        <v>0</v>
      </c>
    </row>
    <row r="12" spans="1:26" ht="15" customHeight="1" x14ac:dyDescent="0.2">
      <c r="A12" s="26">
        <v>5</v>
      </c>
      <c r="B12" s="26" t="s">
        <v>300</v>
      </c>
      <c r="C12" s="30">
        <f t="shared" si="0"/>
        <v>4825</v>
      </c>
      <c r="D12" s="27">
        <v>350</v>
      </c>
      <c r="E12" s="27">
        <v>0</v>
      </c>
      <c r="F12" s="27">
        <v>350</v>
      </c>
      <c r="G12" s="27">
        <v>475</v>
      </c>
      <c r="H12" s="27">
        <v>0</v>
      </c>
      <c r="I12" s="27">
        <v>250</v>
      </c>
      <c r="J12" s="27">
        <v>325</v>
      </c>
      <c r="K12" s="27">
        <v>0</v>
      </c>
      <c r="L12" s="27">
        <v>575</v>
      </c>
      <c r="M12" s="27">
        <v>350</v>
      </c>
      <c r="N12" s="27">
        <v>350</v>
      </c>
      <c r="O12" s="27">
        <v>0</v>
      </c>
      <c r="P12" s="27">
        <v>0</v>
      </c>
      <c r="Q12" s="27">
        <v>375</v>
      </c>
      <c r="R12" s="27">
        <v>0</v>
      </c>
      <c r="S12" s="27">
        <v>275</v>
      </c>
      <c r="T12" s="27">
        <v>0</v>
      </c>
      <c r="U12" s="27">
        <v>575</v>
      </c>
      <c r="V12" s="27">
        <v>0</v>
      </c>
      <c r="W12" s="27">
        <v>0</v>
      </c>
      <c r="X12" s="27">
        <v>0</v>
      </c>
      <c r="Y12" s="27">
        <v>575</v>
      </c>
      <c r="Z12" s="27">
        <v>0</v>
      </c>
    </row>
    <row r="13" spans="1:26" ht="15" customHeight="1" x14ac:dyDescent="0.2">
      <c r="A13" s="26">
        <v>6</v>
      </c>
      <c r="B13" s="26" t="s">
        <v>293</v>
      </c>
      <c r="C13" s="30">
        <f t="shared" si="0"/>
        <v>4400</v>
      </c>
      <c r="D13" s="27">
        <v>300</v>
      </c>
      <c r="E13" s="27">
        <v>0</v>
      </c>
      <c r="F13" s="27">
        <v>0</v>
      </c>
      <c r="G13" s="27">
        <v>425</v>
      </c>
      <c r="H13" s="27">
        <v>475</v>
      </c>
      <c r="I13" s="27">
        <v>350</v>
      </c>
      <c r="J13" s="27">
        <v>350</v>
      </c>
      <c r="K13" s="27">
        <v>300</v>
      </c>
      <c r="L13" s="27">
        <v>350</v>
      </c>
      <c r="M13" s="27">
        <v>0</v>
      </c>
      <c r="N13" s="27">
        <v>325</v>
      </c>
      <c r="O13" s="27">
        <v>0</v>
      </c>
      <c r="P13" s="27">
        <v>375</v>
      </c>
      <c r="Q13" s="27">
        <v>475</v>
      </c>
      <c r="R13" s="27">
        <v>0</v>
      </c>
      <c r="S13" s="27">
        <v>325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350</v>
      </c>
      <c r="Z13" s="27">
        <v>0</v>
      </c>
    </row>
    <row r="14" spans="1:26" ht="15" customHeight="1" x14ac:dyDescent="0.2">
      <c r="A14" s="26">
        <v>7</v>
      </c>
      <c r="B14" s="26" t="s">
        <v>341</v>
      </c>
      <c r="C14" s="30">
        <f t="shared" si="0"/>
        <v>4000</v>
      </c>
      <c r="D14" s="27">
        <v>0</v>
      </c>
      <c r="E14" s="27">
        <v>0</v>
      </c>
      <c r="F14" s="27">
        <v>0</v>
      </c>
      <c r="G14" s="27">
        <v>0</v>
      </c>
      <c r="H14" s="27">
        <v>575</v>
      </c>
      <c r="I14" s="27">
        <v>0</v>
      </c>
      <c r="J14" s="27">
        <v>0</v>
      </c>
      <c r="K14" s="27">
        <v>0</v>
      </c>
      <c r="L14" s="27">
        <v>300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350</v>
      </c>
      <c r="S14" s="27">
        <v>375</v>
      </c>
      <c r="T14" s="27">
        <v>375</v>
      </c>
      <c r="U14" s="27">
        <v>375</v>
      </c>
      <c r="V14" s="27">
        <v>0</v>
      </c>
      <c r="W14" s="27">
        <v>350</v>
      </c>
      <c r="X14" s="27">
        <v>575</v>
      </c>
      <c r="Y14" s="27">
        <v>250</v>
      </c>
      <c r="Z14" s="27">
        <v>475</v>
      </c>
    </row>
    <row r="15" spans="1:26" ht="15" customHeight="1" x14ac:dyDescent="0.2">
      <c r="A15" s="26">
        <v>8</v>
      </c>
      <c r="B15" s="26" t="s">
        <v>311</v>
      </c>
      <c r="C15" s="30">
        <f t="shared" si="0"/>
        <v>3625</v>
      </c>
      <c r="D15" s="27">
        <v>425</v>
      </c>
      <c r="E15" s="27">
        <v>0</v>
      </c>
      <c r="F15" s="27">
        <v>575</v>
      </c>
      <c r="G15" s="27">
        <v>325</v>
      </c>
      <c r="H15" s="27">
        <v>0</v>
      </c>
      <c r="I15" s="27">
        <v>0</v>
      </c>
      <c r="J15" s="27">
        <v>275</v>
      </c>
      <c r="K15" s="27">
        <v>475</v>
      </c>
      <c r="L15" s="27">
        <v>325</v>
      </c>
      <c r="M15" s="27">
        <v>475</v>
      </c>
      <c r="N15" s="27">
        <v>475</v>
      </c>
      <c r="O15" s="27">
        <v>0</v>
      </c>
      <c r="P15" s="27">
        <v>0</v>
      </c>
      <c r="Q15" s="27">
        <v>0</v>
      </c>
      <c r="R15" s="27">
        <v>275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</row>
    <row r="16" spans="1:26" ht="15" customHeight="1" x14ac:dyDescent="0.2">
      <c r="A16" s="26">
        <v>9</v>
      </c>
      <c r="B16" s="26" t="s">
        <v>165</v>
      </c>
      <c r="C16" s="30">
        <f t="shared" si="0"/>
        <v>3550</v>
      </c>
      <c r="D16" s="27">
        <v>0</v>
      </c>
      <c r="E16" s="27">
        <v>575</v>
      </c>
      <c r="F16" s="27">
        <v>0</v>
      </c>
      <c r="G16" s="27">
        <v>375</v>
      </c>
      <c r="H16" s="27">
        <v>0</v>
      </c>
      <c r="I16" s="27">
        <v>375</v>
      </c>
      <c r="J16" s="27">
        <v>0</v>
      </c>
      <c r="K16" s="27">
        <v>0</v>
      </c>
      <c r="L16" s="27">
        <v>0</v>
      </c>
      <c r="M16" s="27">
        <v>0</v>
      </c>
      <c r="N16" s="27">
        <v>375</v>
      </c>
      <c r="O16" s="27">
        <v>0</v>
      </c>
      <c r="P16" s="27">
        <v>0</v>
      </c>
      <c r="Q16" s="27">
        <v>425</v>
      </c>
      <c r="R16" s="27">
        <v>475</v>
      </c>
      <c r="S16" s="27">
        <v>0</v>
      </c>
      <c r="T16" s="27">
        <v>300</v>
      </c>
      <c r="U16" s="27">
        <v>0</v>
      </c>
      <c r="V16" s="27">
        <v>0</v>
      </c>
      <c r="W16" s="27">
        <v>425</v>
      </c>
      <c r="X16" s="27">
        <v>0</v>
      </c>
      <c r="Y16" s="27">
        <v>225</v>
      </c>
      <c r="Z16" s="27">
        <v>0</v>
      </c>
    </row>
    <row r="17" spans="1:26" ht="15" customHeight="1" x14ac:dyDescent="0.2">
      <c r="A17" s="26">
        <v>10</v>
      </c>
      <c r="B17" s="26" t="s">
        <v>322</v>
      </c>
      <c r="C17" s="30">
        <f t="shared" si="0"/>
        <v>2840</v>
      </c>
      <c r="D17" s="27">
        <v>250</v>
      </c>
      <c r="E17" s="27">
        <v>0</v>
      </c>
      <c r="F17" s="27">
        <v>0</v>
      </c>
      <c r="G17" s="27">
        <v>250</v>
      </c>
      <c r="H17" s="27">
        <v>325</v>
      </c>
      <c r="I17" s="27">
        <v>225</v>
      </c>
      <c r="J17" s="27">
        <v>300</v>
      </c>
      <c r="K17" s="27">
        <v>350</v>
      </c>
      <c r="L17" s="27">
        <v>250</v>
      </c>
      <c r="M17" s="27">
        <v>0</v>
      </c>
      <c r="N17" s="27">
        <v>275</v>
      </c>
      <c r="O17" s="27">
        <v>0</v>
      </c>
      <c r="P17" s="27">
        <v>325</v>
      </c>
      <c r="Q17" s="27">
        <v>0</v>
      </c>
      <c r="R17" s="27">
        <v>0</v>
      </c>
      <c r="S17" s="27">
        <v>130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160</v>
      </c>
      <c r="Z17" s="27">
        <v>0</v>
      </c>
    </row>
    <row r="18" spans="1:26" ht="15" customHeight="1" x14ac:dyDescent="0.2">
      <c r="A18" s="26">
        <v>11</v>
      </c>
      <c r="B18" s="26" t="s">
        <v>252</v>
      </c>
      <c r="C18" s="27">
        <f t="shared" si="0"/>
        <v>2675</v>
      </c>
      <c r="D18" s="27">
        <v>325</v>
      </c>
      <c r="E18" s="27">
        <v>425</v>
      </c>
      <c r="F18" s="27">
        <v>0</v>
      </c>
      <c r="G18" s="27">
        <v>0</v>
      </c>
      <c r="H18" s="27">
        <v>0</v>
      </c>
      <c r="I18" s="27">
        <v>0</v>
      </c>
      <c r="J18" s="27">
        <v>575</v>
      </c>
      <c r="K18" s="27">
        <v>425</v>
      </c>
      <c r="L18" s="27">
        <v>0</v>
      </c>
      <c r="M18" s="27">
        <v>0</v>
      </c>
      <c r="N18" s="27">
        <v>0</v>
      </c>
      <c r="O18" s="27">
        <v>0</v>
      </c>
      <c r="P18" s="27">
        <v>350</v>
      </c>
      <c r="Q18" s="27">
        <v>350</v>
      </c>
      <c r="R18" s="27">
        <v>0</v>
      </c>
      <c r="S18" s="27">
        <v>225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</row>
    <row r="19" spans="1:26" ht="15" customHeight="1" x14ac:dyDescent="0.2">
      <c r="A19" s="26">
        <v>12</v>
      </c>
      <c r="B19" s="26" t="s">
        <v>254</v>
      </c>
      <c r="C19" s="27">
        <f t="shared" si="0"/>
        <v>2200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425</v>
      </c>
      <c r="P19" s="27">
        <v>0</v>
      </c>
      <c r="Q19" s="27">
        <v>0</v>
      </c>
      <c r="R19" s="27">
        <v>325</v>
      </c>
      <c r="S19" s="27">
        <v>350</v>
      </c>
      <c r="T19" s="27">
        <v>0</v>
      </c>
      <c r="U19" s="27">
        <v>0</v>
      </c>
      <c r="V19" s="27">
        <v>0</v>
      </c>
      <c r="W19" s="27">
        <v>575</v>
      </c>
      <c r="X19" s="27">
        <v>0</v>
      </c>
      <c r="Y19" s="27">
        <v>175</v>
      </c>
      <c r="Z19" s="27">
        <v>350</v>
      </c>
    </row>
    <row r="20" spans="1:26" ht="15" customHeight="1" x14ac:dyDescent="0.2">
      <c r="A20" s="26">
        <v>13</v>
      </c>
      <c r="B20" s="26" t="s">
        <v>60</v>
      </c>
      <c r="C20" s="27">
        <f t="shared" si="0"/>
        <v>2100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250</v>
      </c>
      <c r="T20" s="27">
        <v>0</v>
      </c>
      <c r="U20" s="27">
        <v>325</v>
      </c>
      <c r="V20" s="27">
        <v>475</v>
      </c>
      <c r="W20" s="27">
        <v>250</v>
      </c>
      <c r="X20" s="27">
        <v>0</v>
      </c>
      <c r="Y20" s="27">
        <v>475</v>
      </c>
      <c r="Z20" s="27">
        <v>325</v>
      </c>
    </row>
    <row r="21" spans="1:26" ht="15" customHeight="1" x14ac:dyDescent="0.2">
      <c r="A21" s="26">
        <v>14</v>
      </c>
      <c r="B21" s="26" t="s">
        <v>294</v>
      </c>
      <c r="C21" s="27">
        <f t="shared" si="0"/>
        <v>1870</v>
      </c>
      <c r="D21" s="27">
        <v>275</v>
      </c>
      <c r="E21" s="27">
        <v>0</v>
      </c>
      <c r="F21" s="27">
        <v>0</v>
      </c>
      <c r="G21" s="27">
        <v>0</v>
      </c>
      <c r="H21" s="27">
        <v>0</v>
      </c>
      <c r="I21" s="27">
        <v>145</v>
      </c>
      <c r="J21" s="27">
        <v>0</v>
      </c>
      <c r="K21" s="27">
        <v>325</v>
      </c>
      <c r="L21" s="27">
        <v>0</v>
      </c>
      <c r="M21" s="27">
        <v>0</v>
      </c>
      <c r="N21" s="27">
        <v>300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250</v>
      </c>
      <c r="U21" s="27">
        <v>0</v>
      </c>
      <c r="V21" s="27">
        <v>250</v>
      </c>
      <c r="W21" s="27">
        <v>0</v>
      </c>
      <c r="X21" s="27">
        <v>325</v>
      </c>
      <c r="Y21" s="27">
        <v>0</v>
      </c>
      <c r="Z21" s="27">
        <v>0</v>
      </c>
    </row>
    <row r="22" spans="1:26" ht="15" customHeight="1" x14ac:dyDescent="0.2">
      <c r="A22" s="26">
        <v>15</v>
      </c>
      <c r="B22" s="26" t="s">
        <v>326</v>
      </c>
      <c r="C22" s="27">
        <f t="shared" si="0"/>
        <v>1625</v>
      </c>
      <c r="D22" s="27">
        <v>0</v>
      </c>
      <c r="E22" s="27">
        <v>375</v>
      </c>
      <c r="F22" s="27">
        <v>0</v>
      </c>
      <c r="G22" s="27">
        <v>175</v>
      </c>
      <c r="H22" s="27">
        <v>0</v>
      </c>
      <c r="I22" s="27">
        <v>0</v>
      </c>
      <c r="J22" s="27">
        <v>250</v>
      </c>
      <c r="K22" s="27">
        <v>0</v>
      </c>
      <c r="L22" s="27">
        <v>0</v>
      </c>
      <c r="M22" s="27">
        <v>0</v>
      </c>
      <c r="N22" s="27">
        <v>575</v>
      </c>
      <c r="O22" s="27">
        <v>0</v>
      </c>
      <c r="P22" s="27">
        <v>0</v>
      </c>
      <c r="Q22" s="27">
        <v>250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</row>
    <row r="23" spans="1:26" ht="15" customHeight="1" x14ac:dyDescent="0.2">
      <c r="A23" s="26">
        <v>16</v>
      </c>
      <c r="B23" s="26" t="s">
        <v>54</v>
      </c>
      <c r="C23" s="27">
        <f t="shared" si="0"/>
        <v>1450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425</v>
      </c>
      <c r="W23" s="27">
        <v>225</v>
      </c>
      <c r="X23" s="27">
        <v>0</v>
      </c>
      <c r="Y23" s="27">
        <v>425</v>
      </c>
      <c r="Z23" s="27">
        <v>375</v>
      </c>
    </row>
    <row r="24" spans="1:26" ht="15" customHeight="1" x14ac:dyDescent="0.2">
      <c r="A24" s="26">
        <v>17</v>
      </c>
      <c r="B24" s="26" t="s">
        <v>53</v>
      </c>
      <c r="C24" s="27">
        <f t="shared" si="0"/>
        <v>1275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425</v>
      </c>
      <c r="U24" s="27">
        <v>0</v>
      </c>
      <c r="V24" s="27">
        <v>300</v>
      </c>
      <c r="W24" s="27">
        <v>0</v>
      </c>
      <c r="X24" s="27">
        <v>350</v>
      </c>
      <c r="Y24" s="27">
        <v>0</v>
      </c>
      <c r="Z24" s="27">
        <v>200</v>
      </c>
    </row>
    <row r="25" spans="1:26" ht="15" customHeight="1" x14ac:dyDescent="0.2">
      <c r="A25" s="26">
        <v>18</v>
      </c>
      <c r="B25" s="26" t="s">
        <v>27</v>
      </c>
      <c r="C25" s="27">
        <f t="shared" si="0"/>
        <v>1200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575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325</v>
      </c>
      <c r="U25" s="27">
        <v>0</v>
      </c>
      <c r="V25" s="27">
        <v>0</v>
      </c>
      <c r="W25" s="27">
        <v>300</v>
      </c>
      <c r="X25" s="27">
        <v>0</v>
      </c>
      <c r="Y25" s="27">
        <v>0</v>
      </c>
      <c r="Z25" s="27">
        <v>0</v>
      </c>
    </row>
    <row r="26" spans="1:26" ht="15" customHeight="1" x14ac:dyDescent="0.2">
      <c r="A26" s="26">
        <v>18</v>
      </c>
      <c r="B26" s="26" t="s">
        <v>259</v>
      </c>
      <c r="C26" s="27">
        <f t="shared" si="0"/>
        <v>1200</v>
      </c>
      <c r="D26" s="27">
        <v>375</v>
      </c>
      <c r="E26" s="27">
        <v>0</v>
      </c>
      <c r="F26" s="27">
        <v>0</v>
      </c>
      <c r="G26" s="27">
        <v>275</v>
      </c>
      <c r="H26" s="27">
        <v>0</v>
      </c>
      <c r="I26" s="27">
        <v>275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275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</row>
    <row r="27" spans="1:26" ht="15" customHeight="1" x14ac:dyDescent="0.2">
      <c r="A27" s="26">
        <v>19</v>
      </c>
      <c r="B27" s="26" t="s">
        <v>359</v>
      </c>
      <c r="C27" s="27">
        <f t="shared" si="0"/>
        <v>1070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350</v>
      </c>
      <c r="U27" s="27">
        <v>225</v>
      </c>
      <c r="V27" s="27">
        <v>350</v>
      </c>
      <c r="W27" s="27">
        <v>145</v>
      </c>
      <c r="X27" s="27">
        <v>0</v>
      </c>
      <c r="Y27" s="27">
        <v>0</v>
      </c>
      <c r="Z27" s="27">
        <v>0</v>
      </c>
    </row>
    <row r="28" spans="1:26" ht="15" customHeight="1" x14ac:dyDescent="0.2">
      <c r="A28" s="26">
        <v>20</v>
      </c>
      <c r="B28" s="26" t="s">
        <v>357</v>
      </c>
      <c r="C28" s="27">
        <f t="shared" si="0"/>
        <v>850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575</v>
      </c>
      <c r="U28" s="27">
        <v>275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1:26" ht="15" customHeight="1" x14ac:dyDescent="0.2">
      <c r="A29" s="26">
        <v>21</v>
      </c>
      <c r="B29" s="26" t="s">
        <v>360</v>
      </c>
      <c r="C29" s="27">
        <f t="shared" si="0"/>
        <v>800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325</v>
      </c>
      <c r="W29" s="27">
        <v>475</v>
      </c>
      <c r="X29" s="27">
        <v>0</v>
      </c>
      <c r="Y29" s="27">
        <v>0</v>
      </c>
      <c r="Z29" s="27">
        <v>0</v>
      </c>
    </row>
    <row r="30" spans="1:26" ht="15" customHeight="1" x14ac:dyDescent="0.2">
      <c r="A30" s="26">
        <v>22</v>
      </c>
      <c r="B30" s="26" t="s">
        <v>358</v>
      </c>
      <c r="C30" s="27">
        <f t="shared" si="0"/>
        <v>775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475</v>
      </c>
      <c r="U30" s="27">
        <v>0</v>
      </c>
      <c r="V30" s="27">
        <v>0</v>
      </c>
      <c r="W30" s="27">
        <v>0</v>
      </c>
      <c r="X30" s="27">
        <v>0</v>
      </c>
      <c r="Y30" s="27">
        <v>300</v>
      </c>
      <c r="Z30" s="27">
        <v>0</v>
      </c>
    </row>
    <row r="31" spans="1:26" ht="15" customHeight="1" x14ac:dyDescent="0.2">
      <c r="A31" s="26">
        <v>23</v>
      </c>
      <c r="B31" s="26" t="s">
        <v>23</v>
      </c>
      <c r="C31" s="27">
        <f t="shared" si="0"/>
        <v>750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425</v>
      </c>
      <c r="S31" s="27">
        <v>0</v>
      </c>
      <c r="T31" s="27">
        <v>0</v>
      </c>
      <c r="U31" s="27">
        <v>0</v>
      </c>
      <c r="V31" s="27">
        <v>0</v>
      </c>
      <c r="W31" s="27">
        <v>325</v>
      </c>
      <c r="X31" s="27">
        <v>0</v>
      </c>
      <c r="Y31" s="27">
        <v>0</v>
      </c>
      <c r="Z31" s="27">
        <v>0</v>
      </c>
    </row>
    <row r="32" spans="1:26" ht="15" customHeight="1" x14ac:dyDescent="0.2">
      <c r="A32" s="26">
        <v>24</v>
      </c>
      <c r="B32" s="26" t="s">
        <v>345</v>
      </c>
      <c r="C32" s="27">
        <f t="shared" si="0"/>
        <v>605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130</v>
      </c>
      <c r="J32" s="27">
        <v>475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</row>
    <row r="33" spans="1:26" ht="15" customHeight="1" x14ac:dyDescent="0.2">
      <c r="A33" s="26">
        <v>25</v>
      </c>
      <c r="B33" s="26" t="s">
        <v>347</v>
      </c>
      <c r="C33" s="27">
        <f t="shared" si="0"/>
        <v>575</v>
      </c>
      <c r="D33" s="27">
        <v>0</v>
      </c>
      <c r="E33" s="27">
        <v>350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225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</row>
    <row r="34" spans="1:26" ht="15" customHeight="1" x14ac:dyDescent="0.2">
      <c r="A34" s="26">
        <v>25</v>
      </c>
      <c r="B34" s="26" t="s">
        <v>344</v>
      </c>
      <c r="C34" s="27">
        <f t="shared" si="0"/>
        <v>575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575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</row>
    <row r="35" spans="1:26" ht="15" customHeight="1" x14ac:dyDescent="0.2">
      <c r="A35" s="26">
        <v>26</v>
      </c>
      <c r="B35" s="26" t="s">
        <v>353</v>
      </c>
      <c r="C35" s="27">
        <f t="shared" si="0"/>
        <v>475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475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</row>
    <row r="36" spans="1:26" ht="15" customHeight="1" x14ac:dyDescent="0.2">
      <c r="A36" s="26">
        <v>26</v>
      </c>
      <c r="B36" s="26" t="s">
        <v>352</v>
      </c>
      <c r="C36" s="27">
        <f t="shared" si="0"/>
        <v>475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275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200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</row>
    <row r="37" spans="1:26" ht="15" customHeight="1" x14ac:dyDescent="0.2">
      <c r="A37" s="26">
        <v>26</v>
      </c>
      <c r="B37" s="26" t="s">
        <v>170</v>
      </c>
      <c r="C37" s="27">
        <f t="shared" si="0"/>
        <v>475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475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>
        <v>26</v>
      </c>
      <c r="B38" s="26" t="s">
        <v>71</v>
      </c>
      <c r="C38" s="27">
        <f t="shared" si="0"/>
        <v>475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225</v>
      </c>
      <c r="W38" s="27">
        <v>0</v>
      </c>
      <c r="X38" s="27">
        <v>0</v>
      </c>
      <c r="Y38" s="27">
        <v>0</v>
      </c>
      <c r="Z38" s="27">
        <v>250</v>
      </c>
    </row>
    <row r="39" spans="1:26" ht="15" customHeight="1" x14ac:dyDescent="0.2">
      <c r="A39" s="26">
        <v>27</v>
      </c>
      <c r="B39" s="26" t="s">
        <v>317</v>
      </c>
      <c r="C39" s="27">
        <f t="shared" si="0"/>
        <v>460</v>
      </c>
      <c r="D39" s="27">
        <v>0</v>
      </c>
      <c r="E39" s="27">
        <v>0</v>
      </c>
      <c r="F39" s="27">
        <v>300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160</v>
      </c>
      <c r="X39" s="27">
        <v>0</v>
      </c>
      <c r="Y39" s="27">
        <v>0</v>
      </c>
      <c r="Z39" s="27">
        <v>0</v>
      </c>
    </row>
    <row r="40" spans="1:26" ht="15" customHeight="1" x14ac:dyDescent="0.2">
      <c r="A40" s="26">
        <v>27</v>
      </c>
      <c r="B40" s="26" t="s">
        <v>339</v>
      </c>
      <c r="C40" s="27">
        <f t="shared" ref="C40:C63" si="1">SUM(D40:Z40)</f>
        <v>460</v>
      </c>
      <c r="D40" s="27">
        <v>0</v>
      </c>
      <c r="E40" s="27">
        <v>0</v>
      </c>
      <c r="F40" s="27">
        <v>0</v>
      </c>
      <c r="G40" s="27">
        <v>300</v>
      </c>
      <c r="H40" s="27">
        <v>0</v>
      </c>
      <c r="I40" s="27">
        <v>160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1:26" ht="15" customHeight="1" x14ac:dyDescent="0.2">
      <c r="A41" s="26">
        <v>28</v>
      </c>
      <c r="B41" s="26" t="s">
        <v>354</v>
      </c>
      <c r="C41" s="27">
        <f t="shared" si="1"/>
        <v>425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175</v>
      </c>
      <c r="T41" s="27">
        <v>0</v>
      </c>
      <c r="U41" s="27">
        <v>250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</row>
    <row r="42" spans="1:26" ht="15" customHeight="1" x14ac:dyDescent="0.2">
      <c r="A42" s="26">
        <v>28</v>
      </c>
      <c r="B42" s="26" t="s">
        <v>269</v>
      </c>
      <c r="C42" s="27">
        <f t="shared" si="1"/>
        <v>425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425</v>
      </c>
    </row>
    <row r="43" spans="1:26" ht="15" customHeight="1" x14ac:dyDescent="0.2">
      <c r="A43" s="26">
        <v>28</v>
      </c>
      <c r="B43" s="26" t="s">
        <v>332</v>
      </c>
      <c r="C43" s="27">
        <f t="shared" si="1"/>
        <v>425</v>
      </c>
      <c r="D43" s="27">
        <v>0</v>
      </c>
      <c r="E43" s="27">
        <v>0</v>
      </c>
      <c r="F43" s="27">
        <v>0</v>
      </c>
      <c r="G43" s="27">
        <v>225</v>
      </c>
      <c r="H43" s="27">
        <v>0</v>
      </c>
      <c r="I43" s="27">
        <v>200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</row>
    <row r="44" spans="1:26" ht="15" customHeight="1" x14ac:dyDescent="0.2">
      <c r="A44" s="26">
        <v>28</v>
      </c>
      <c r="B44" s="26" t="s">
        <v>363</v>
      </c>
      <c r="C44" s="27">
        <f t="shared" si="1"/>
        <v>425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425</v>
      </c>
      <c r="Y44" s="27">
        <v>0</v>
      </c>
      <c r="Z44" s="27">
        <v>0</v>
      </c>
    </row>
    <row r="45" spans="1:26" ht="15" customHeight="1" x14ac:dyDescent="0.2">
      <c r="A45" s="26">
        <v>29</v>
      </c>
      <c r="B45" s="26" t="s">
        <v>364</v>
      </c>
      <c r="C45" s="27">
        <f t="shared" si="1"/>
        <v>375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375</v>
      </c>
      <c r="Y45" s="27">
        <v>0</v>
      </c>
      <c r="Z45" s="27">
        <v>0</v>
      </c>
    </row>
    <row r="46" spans="1:26" ht="15" customHeight="1" x14ac:dyDescent="0.2">
      <c r="A46" s="26">
        <v>30</v>
      </c>
      <c r="B46" s="26" t="s">
        <v>355</v>
      </c>
      <c r="C46" s="27">
        <f t="shared" si="1"/>
        <v>360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160</v>
      </c>
      <c r="T46" s="27">
        <v>0</v>
      </c>
      <c r="U46" s="27">
        <v>200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">
      <c r="A47" s="26">
        <v>31</v>
      </c>
      <c r="B47" s="26" t="s">
        <v>366</v>
      </c>
      <c r="C47" s="27">
        <f t="shared" si="1"/>
        <v>325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325</v>
      </c>
      <c r="Z47" s="27">
        <v>0</v>
      </c>
    </row>
    <row r="48" spans="1:26" ht="15" customHeight="1" x14ac:dyDescent="0.2">
      <c r="A48" s="26">
        <v>31</v>
      </c>
      <c r="B48" s="26" t="s">
        <v>338</v>
      </c>
      <c r="C48" s="27">
        <f t="shared" si="1"/>
        <v>325</v>
      </c>
      <c r="D48" s="27">
        <v>0</v>
      </c>
      <c r="E48" s="27">
        <v>0</v>
      </c>
      <c r="F48" s="27">
        <v>325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</row>
    <row r="49" spans="1:26" ht="15" customHeight="1" x14ac:dyDescent="0.2">
      <c r="A49" s="26">
        <v>31</v>
      </c>
      <c r="B49" s="26" t="s">
        <v>348</v>
      </c>
      <c r="C49" s="27">
        <f t="shared" si="1"/>
        <v>325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325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</row>
    <row r="50" spans="1:26" ht="15" customHeight="1" x14ac:dyDescent="0.2">
      <c r="A50" s="26">
        <v>32</v>
      </c>
      <c r="B50" s="26" t="s">
        <v>342</v>
      </c>
      <c r="C50" s="27">
        <f t="shared" si="1"/>
        <v>300</v>
      </c>
      <c r="D50" s="27">
        <v>0</v>
      </c>
      <c r="E50" s="27">
        <v>0</v>
      </c>
      <c r="F50" s="27">
        <v>0</v>
      </c>
      <c r="G50" s="27">
        <v>0</v>
      </c>
      <c r="H50" s="27">
        <v>300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</row>
    <row r="51" spans="1:26" ht="15" customHeight="1" x14ac:dyDescent="0.2">
      <c r="A51" s="26">
        <v>32</v>
      </c>
      <c r="B51" s="26" t="s">
        <v>368</v>
      </c>
      <c r="C51" s="27">
        <f t="shared" si="1"/>
        <v>300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300</v>
      </c>
    </row>
    <row r="52" spans="1:26" ht="15" customHeight="1" x14ac:dyDescent="0.2">
      <c r="A52" s="26">
        <v>32</v>
      </c>
      <c r="B52" s="26" t="s">
        <v>351</v>
      </c>
      <c r="C52" s="27">
        <f t="shared" si="1"/>
        <v>300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300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</row>
    <row r="53" spans="1:26" ht="15" customHeight="1" x14ac:dyDescent="0.2">
      <c r="A53" s="28">
        <v>33</v>
      </c>
      <c r="B53" s="28" t="s">
        <v>316</v>
      </c>
      <c r="C53" s="29">
        <f t="shared" si="1"/>
        <v>275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275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6" ht="15" customHeight="1" x14ac:dyDescent="0.2">
      <c r="A54" s="28">
        <v>33</v>
      </c>
      <c r="B54" s="28" t="s">
        <v>343</v>
      </c>
      <c r="C54" s="29">
        <f t="shared" si="1"/>
        <v>275</v>
      </c>
      <c r="D54" s="29">
        <v>0</v>
      </c>
      <c r="E54" s="29">
        <v>0</v>
      </c>
      <c r="F54" s="29">
        <v>0</v>
      </c>
      <c r="G54" s="29">
        <v>0</v>
      </c>
      <c r="H54" s="29">
        <v>275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</row>
    <row r="55" spans="1:26" ht="15" customHeight="1" x14ac:dyDescent="0.2">
      <c r="A55" s="28">
        <v>33</v>
      </c>
      <c r="B55" s="28" t="s">
        <v>361</v>
      </c>
      <c r="C55" s="29">
        <f t="shared" si="1"/>
        <v>275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275</v>
      </c>
      <c r="W55" s="29">
        <v>0</v>
      </c>
      <c r="X55" s="29">
        <v>0</v>
      </c>
      <c r="Y55" s="29">
        <v>0</v>
      </c>
      <c r="Z55" s="29">
        <v>0</v>
      </c>
    </row>
    <row r="56" spans="1:26" ht="15" customHeight="1" x14ac:dyDescent="0.2">
      <c r="A56" s="28">
        <v>34</v>
      </c>
      <c r="B56" s="28" t="s">
        <v>369</v>
      </c>
      <c r="C56" s="29">
        <f t="shared" si="1"/>
        <v>225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225</v>
      </c>
    </row>
    <row r="57" spans="1:26" ht="15" customHeight="1" x14ac:dyDescent="0.2">
      <c r="A57" s="28">
        <v>34</v>
      </c>
      <c r="B57" s="28" t="s">
        <v>346</v>
      </c>
      <c r="C57" s="29">
        <f t="shared" si="1"/>
        <v>225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225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</row>
    <row r="58" spans="1:26" ht="15" customHeight="1" x14ac:dyDescent="0.2">
      <c r="A58" s="28">
        <v>34</v>
      </c>
      <c r="B58" s="28" t="s">
        <v>168</v>
      </c>
      <c r="C58" s="29">
        <f t="shared" si="1"/>
        <v>225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225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</row>
    <row r="59" spans="1:26" ht="15" customHeight="1" x14ac:dyDescent="0.2">
      <c r="A59" s="28">
        <v>34</v>
      </c>
      <c r="B59" s="28" t="s">
        <v>350</v>
      </c>
      <c r="C59" s="29">
        <f t="shared" si="1"/>
        <v>225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225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</row>
    <row r="60" spans="1:26" ht="15" customHeight="1" x14ac:dyDescent="0.2">
      <c r="A60" s="28">
        <v>35</v>
      </c>
      <c r="B60" s="28" t="s">
        <v>367</v>
      </c>
      <c r="C60" s="29">
        <f t="shared" si="1"/>
        <v>200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200</v>
      </c>
      <c r="Z60" s="29">
        <v>0</v>
      </c>
    </row>
    <row r="61" spans="1:26" ht="15" customHeight="1" x14ac:dyDescent="0.2">
      <c r="A61" s="28">
        <v>35</v>
      </c>
      <c r="B61" s="28" t="s">
        <v>340</v>
      </c>
      <c r="C61" s="29">
        <f t="shared" si="1"/>
        <v>200</v>
      </c>
      <c r="D61" s="29">
        <v>0</v>
      </c>
      <c r="E61" s="29">
        <v>0</v>
      </c>
      <c r="F61" s="29">
        <v>0</v>
      </c>
      <c r="G61" s="29">
        <v>200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</row>
    <row r="62" spans="1:26" ht="15" customHeight="1" x14ac:dyDescent="0.2">
      <c r="A62" s="28">
        <v>35</v>
      </c>
      <c r="B62" s="28" t="s">
        <v>362</v>
      </c>
      <c r="C62" s="29">
        <f t="shared" si="1"/>
        <v>200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200</v>
      </c>
      <c r="X62" s="29">
        <v>0</v>
      </c>
      <c r="Y62" s="29">
        <v>0</v>
      </c>
      <c r="Z62" s="29">
        <v>0</v>
      </c>
    </row>
    <row r="63" spans="1:26" ht="15" customHeight="1" x14ac:dyDescent="0.2">
      <c r="A63" s="28">
        <v>36</v>
      </c>
      <c r="B63" s="28" t="s">
        <v>356</v>
      </c>
      <c r="C63" s="29">
        <f t="shared" si="1"/>
        <v>145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145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17" t="s">
        <v>3</v>
      </c>
      <c r="B65" s="7"/>
      <c r="C65" s="7"/>
      <c r="D65" s="7"/>
      <c r="E65" s="3"/>
      <c r="F65" s="3"/>
      <c r="G65" s="3"/>
      <c r="H65" s="3"/>
      <c r="I65" s="3"/>
    </row>
    <row r="66" spans="1:9" ht="18.75" customHeight="1" x14ac:dyDescent="0.25">
      <c r="A66" s="18" t="s">
        <v>4</v>
      </c>
      <c r="B66" s="8"/>
      <c r="C66" s="8"/>
      <c r="D66" s="8"/>
      <c r="E66" s="4"/>
      <c r="F66" s="4"/>
      <c r="G66" s="4"/>
      <c r="H66" s="4"/>
      <c r="I66" s="4"/>
    </row>
    <row r="67" spans="1:9" ht="18.75" customHeight="1" x14ac:dyDescent="0.25">
      <c r="A67" s="19" t="s">
        <v>5</v>
      </c>
      <c r="B67" s="9"/>
      <c r="C67" s="9"/>
      <c r="D67" s="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323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288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255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226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227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173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12-2-25 - 2-21-26 (7 quarter)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'12-2-25 - 2-21-26 (7 quarter)'!Print_Area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2026-02-19T15:38:30Z</dcterms:modified>
</cp:coreProperties>
</file>