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61" l="1"/>
  <c r="N10" i="61"/>
  <c r="N12" i="61"/>
  <c r="N16" i="61"/>
  <c r="N21" i="61"/>
  <c r="N8" i="61"/>
  <c r="N13" i="61"/>
  <c r="N11" i="61"/>
  <c r="N24" i="61"/>
  <c r="N17" i="61"/>
  <c r="N14" i="61"/>
  <c r="N20" i="61"/>
  <c r="C54" i="61"/>
  <c r="M19" i="61"/>
  <c r="M12" i="61"/>
  <c r="M31" i="61"/>
  <c r="M17" i="61"/>
  <c r="M13" i="61"/>
  <c r="M23" i="61"/>
  <c r="M15" i="61"/>
  <c r="M8" i="61"/>
  <c r="M9" i="61"/>
  <c r="K12" i="61"/>
  <c r="J12" i="61"/>
  <c r="H12" i="61"/>
  <c r="G12" i="61"/>
  <c r="F12" i="61"/>
  <c r="C47" i="61" l="1"/>
  <c r="C53" i="61"/>
  <c r="L15" i="61"/>
  <c r="C63" i="61"/>
  <c r="L8" i="61"/>
  <c r="L17" i="61"/>
  <c r="L11" i="61"/>
  <c r="L14" i="61"/>
  <c r="L21" i="61"/>
  <c r="L10" i="61"/>
  <c r="L13" i="61"/>
  <c r="L9" i="61"/>
  <c r="C61" i="61"/>
  <c r="C44" i="61"/>
  <c r="K9" i="61"/>
  <c r="K11" i="61"/>
  <c r="K19" i="61"/>
  <c r="C50" i="61"/>
  <c r="K15" i="61"/>
  <c r="K18" i="61"/>
  <c r="K14" i="61"/>
  <c r="K13" i="61"/>
  <c r="K8" i="61"/>
  <c r="C66" i="61"/>
  <c r="K26" i="61"/>
  <c r="K10" i="61"/>
  <c r="K21" i="61"/>
  <c r="K27" i="61"/>
  <c r="K23" i="61"/>
  <c r="K30" i="61"/>
  <c r="C64" i="61"/>
  <c r="J22" i="61"/>
  <c r="J15" i="61"/>
  <c r="J9" i="61"/>
  <c r="J8" i="61"/>
  <c r="J13" i="61"/>
  <c r="J10" i="61"/>
  <c r="J49" i="61" l="1"/>
  <c r="C49" i="61" s="1"/>
  <c r="J17" i="61"/>
  <c r="J33" i="61"/>
  <c r="J26" i="61"/>
  <c r="J30" i="61"/>
  <c r="C30" i="61"/>
  <c r="J16" i="61"/>
  <c r="J19" i="61"/>
  <c r="I11" i="61" l="1"/>
  <c r="C48" i="61"/>
  <c r="I16" i="61"/>
  <c r="I19" i="61"/>
  <c r="I15" i="61"/>
  <c r="I17" i="61"/>
  <c r="I12" i="61"/>
  <c r="I9" i="61"/>
  <c r="I13" i="61"/>
  <c r="I14" i="61"/>
  <c r="I20" i="61" l="1"/>
  <c r="I31" i="61"/>
  <c r="I10" i="61"/>
  <c r="I18" i="61"/>
  <c r="I51" i="61"/>
  <c r="C51" i="61" s="1"/>
  <c r="I35" i="61"/>
  <c r="H31" i="61"/>
  <c r="H9" i="61"/>
  <c r="H15" i="61"/>
  <c r="H11" i="61"/>
  <c r="H17" i="61"/>
  <c r="C59" i="61"/>
  <c r="H13" i="61"/>
  <c r="H16" i="61"/>
  <c r="H14" i="61"/>
  <c r="H10" i="61"/>
  <c r="H8" i="61"/>
  <c r="H42" i="61" l="1"/>
  <c r="H24" i="61"/>
  <c r="H22" i="61"/>
  <c r="H27" i="61"/>
  <c r="H29" i="61"/>
  <c r="G8" i="61" l="1"/>
  <c r="C67" i="61"/>
  <c r="C41" i="61"/>
  <c r="G24" i="61"/>
  <c r="C24" i="61" s="1"/>
  <c r="G15" i="61"/>
  <c r="G20" i="61"/>
  <c r="G16" i="61"/>
  <c r="G11" i="61"/>
  <c r="G10" i="61"/>
  <c r="G62" i="61"/>
  <c r="C62" i="61"/>
  <c r="G25" i="61"/>
  <c r="G55" i="61"/>
  <c r="C55" i="61" s="1"/>
  <c r="G37" i="61"/>
  <c r="G17" i="61"/>
  <c r="G14" i="61"/>
  <c r="C57" i="61" l="1"/>
  <c r="F9" i="61"/>
  <c r="F8" i="61"/>
  <c r="C38" i="61"/>
  <c r="C35" i="61"/>
  <c r="F18" i="61"/>
  <c r="F15" i="61"/>
  <c r="F25" i="61"/>
  <c r="C33" i="61"/>
  <c r="F46" i="61" l="1"/>
  <c r="C46" i="61" s="1"/>
  <c r="F58" i="61"/>
  <c r="C42" i="61"/>
  <c r="F16" i="61"/>
  <c r="F39" i="61"/>
  <c r="F10" i="61"/>
  <c r="F11" i="61"/>
  <c r="F27" i="61"/>
  <c r="F14" i="61"/>
  <c r="E21" i="61" l="1"/>
  <c r="C21" i="61" s="1"/>
  <c r="C43" i="61"/>
  <c r="E9" i="61"/>
  <c r="E15" i="61"/>
  <c r="E18" i="61"/>
  <c r="C60" i="61"/>
  <c r="C14" i="61"/>
  <c r="C40" i="61"/>
  <c r="E16" i="61"/>
  <c r="C16" i="61" s="1"/>
  <c r="E29" i="61"/>
  <c r="C45" i="61"/>
  <c r="E11" i="61"/>
  <c r="C11" i="61" s="1"/>
  <c r="E12" i="61"/>
  <c r="C12" i="61" s="1"/>
  <c r="E27" i="61"/>
  <c r="E25" i="61"/>
  <c r="C25" i="61" s="1"/>
  <c r="E19" i="61"/>
  <c r="C19" i="61" s="1"/>
  <c r="E13" i="61"/>
  <c r="C13" i="61" s="1"/>
  <c r="E39" i="61"/>
  <c r="C39" i="61" s="1"/>
  <c r="E36" i="61"/>
  <c r="C36" i="61" s="1"/>
  <c r="E22" i="61"/>
  <c r="E37" i="61"/>
  <c r="C37" i="61" s="1"/>
  <c r="C20" i="61"/>
  <c r="D18" i="61"/>
  <c r="D8" i="61"/>
  <c r="C8" i="61" s="1"/>
  <c r="D29" i="61"/>
  <c r="D27" i="61"/>
  <c r="C52" i="61"/>
  <c r="D22" i="61"/>
  <c r="C17" i="61"/>
  <c r="C23" i="61"/>
  <c r="D26" i="61"/>
  <c r="C32" i="61"/>
  <c r="C29" i="61" l="1"/>
  <c r="C56" i="61"/>
  <c r="C34" i="61"/>
  <c r="C58" i="61"/>
  <c r="C31" i="61"/>
  <c r="C26" i="61"/>
  <c r="C68" i="61"/>
  <c r="C15" i="61"/>
  <c r="C22" i="61"/>
  <c r="C28" i="61"/>
  <c r="C9" i="61"/>
  <c r="C18" i="61"/>
  <c r="C27" i="61"/>
  <c r="C65" i="61"/>
  <c r="C10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<sst xmlns="http://schemas.openxmlformats.org/spreadsheetml/2006/main" count="858" uniqueCount="475">
  <si>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</si>
  <si>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</si>
  <si>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</si>
  <si>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</si>
  <si>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</si>
  <si>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</si>
  <si>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</si>
  <si>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</si>
  <si>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</si>
  <si>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</si>
  <si>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</si>
  <si>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</si>
  <si>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</si>
  <si>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</si>
  <si>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</si>
  <si>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</si>
  <si>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</si>
  <si>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</si>
  <si>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</si>
  <si>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</si>
  <si>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</si>
  <si>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</si>
  <si>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</si>
  <si>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</si>
  <si>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</si>
  <si>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</si>
  <si>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</si>
  <si>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</si>
  <si>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</si>
  <si>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</si>
  <si>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</si>
  <si>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</si>
  <si>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</si>
  <si>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</si>
  <si>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</si>
  <si>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</si>
  <si>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</si>
  <si>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</si>
  <si>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</si>
  <si>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</si>
  <si>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</si>
  <si>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</si>
  <si>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</si>
  <si>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</si>
  <si>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</si>
  <si>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</si>
  <si>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</si>
  <si>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</si>
  <si>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</si>
  <si>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</si>
  <si>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</si>
  <si>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</si>
  <si>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</si>
  <si>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</si>
  <si>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</si>
  <si>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</si>
  <si>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</si>
  <si>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</si>
  <si>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</si>
  <si>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</si>
  <si>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</si>
  <si>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</si>
  <si>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</si>
  <si>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</si>
  <si>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</si>
  <si>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</si>
  <si>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</si>
  <si>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</si>
  <si>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</si>
  <si>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</si>
  <si>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</si>
  <si>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</si>
  <si>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</si>
  <si>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</si>
  <si>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</si>
  <si>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</si>
  <si>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</si>
  <si>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</si>
  <si>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</si>
  <si>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</si>
  <si>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</si>
  <si>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</si>
  <si>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</si>
  <si>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</si>
  <si>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</si>
  <si>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</si>
  <si>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</si>
  <si>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</si>
  <si>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</si>
  <si>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</si>
  <si>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</si>
  <si>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</si>
  <si>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</si>
  <si>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</si>
  <si>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</si>
  <si>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</si>
  <si>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</si>
  <si>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</si>
  <si>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</si>
  <si>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</si>
  <si>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</si>
  <si>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</si>
  <si>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</si>
  <si>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</si>
  <si>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</si>
  <si>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</si>
  <si>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</si>
  <si>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</si>
  <si>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</si>
  <si>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</si>
  <si>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</si>
  <si>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</si>
  <si>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</si>
  <si>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</si>
  <si>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</si>
  <si>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</si>
  <si>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</si>
  <si>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</si>
  <si>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</si>
  <si>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</si>
  <si>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</si>
  <si>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</si>
  <si>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</si>
  <si>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</si>
  <si>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</si>
  <si>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</si>
  <si>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</si>
  <si>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</si>
  <si>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</si>
  <si>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</si>
  <si>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</si>
  <si>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</si>
  <si>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</si>
  <si>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</si>
  <si>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</si>
  <si>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</si>
  <si>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</si>
  <si>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</si>
  <si>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</si>
  <si>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</si>
  <si>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</si>
  <si>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</si>
  <si>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</si>
  <si>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</si>
  <si>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</si>
  <si>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</si>
  <si>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</si>
  <si>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</si>
  <si>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</si>
  <si>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</si>
  <si>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</si>
  <si>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</si>
  <si>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</si>
  <si>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</si>
  <si>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</si>
  <si>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</si>
  <si>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</si>
  <si>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</si>
  <si>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</si>
  <si>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</si>
  <si>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</si>
  <si>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</si>
  <si>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</si>
  <si>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</si>
  <si>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</si>
  <si>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</si>
  <si>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</si>
  <si>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</si>
  <si>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</si>
  <si>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</si>
  <si>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</si>
  <si>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</si>
  <si>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</si>
  <si>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</si>
  <si>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</si>
  <si>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</si>
  <si>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</si>
  <si>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</si>
  <si>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</si>
  <si>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</si>
  <si>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</si>
  <si>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</si>
  <si>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</si>
  <si>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</si>
  <si>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</si>
  <si>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</si>
  <si>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</si>
  <si>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</si>
  <si>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</si>
  <si>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</si>
  <si>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</si>
  <si>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</si>
  <si>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</si>
  <si>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</si>
  <si>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</si>
  <si>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</si>
  <si>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</si>
  <si>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</si>
  <si>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</si>
  <si>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</si>
  <si>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</si>
  <si>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</si>
  <si>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</si>
  <si>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</si>
  <si>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</si>
  <si>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</si>
  <si>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</si>
  <si>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</si>
  <si>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</si>
  <si>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</si>
  <si>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</si>
  <si>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</si>
  <si>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</si>
  <si>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</si>
  <si>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</si>
  <si>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</si>
  <si>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</si>
  <si>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</si>
  <si>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</si>
  <si>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</si>
  <si>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</si>
  <si>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</si>
  <si>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</si>
  <si>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</si>
  <si>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</si>
  <si>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</si>
  <si>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</si>
  <si>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</si>
  <si>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</si>
  <si>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</si>
  <si>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</si>
  <si>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</si>
  <si>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</si>
  <si>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</si>
  <si>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</si>
  <si>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</si>
  <si>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</si>
  <si>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</si>
  <si>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</si>
  <si>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</si>
  <si>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</si>
  <si>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</si>
  <si>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</si>
  <si>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</si>
  <si>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</si>
  <si>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</si>
  <si>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</si>
  <si>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</si>
  <si>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</si>
  <si>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</si>
  <si>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</si>
  <si>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</si>
  <si>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</si>
  <si>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</si>
  <si>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</si>
  <si>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</si>
  <si>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</si>
  <si>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</si>
  <si>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</si>
  <si>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</si>
  <si>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</si>
  <si>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</si>
  <si>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</si>
  <si>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</si>
  <si>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</si>
  <si>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</si>
  <si>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</si>
  <si>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</si>
  <si>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</si>
  <si>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</si>
  <si>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</si>
  <si>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</si>
  <si>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</si>
  <si>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</si>
  <si>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</si>
  <si>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</si>
  <si>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</si>
  <si>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</si>
  <si>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</si>
  <si>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</si>
  <si>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</si>
  <si>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</si>
  <si>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</si>
  <si>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</si>
  <si>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</si>
  <si>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</si>
  <si>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</si>
  <si>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</si>
  <si>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</si>
  <si>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</si>
  <si>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</si>
  <si>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</si>
  <si>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</si>
  <si>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</si>
  <si>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</si>
  <si>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</si>
  <si>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</si>
  <si>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</si>
  <si>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</si>
  <si>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</si>
  <si>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</si>
  <si>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</si>
  <si>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</si>
  <si>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</si>
  <si>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</si>
  <si>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</si>
  <si>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</si>
  <si>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</si>
  <si>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</si>
  <si>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</si>
  <si>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</si>
  <si>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</si>
  <si>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</si>
  <si>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</si>
  <si>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</si>
  <si>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</si>
  <si>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</si>
  <si>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</si>
  <si>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</si>
  <si>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</si>
  <si>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</si>
  <si>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</si>
  <si>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</si>
  <si>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</si>
  <si>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</si>
  <si>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</si>
  <si>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</si>
  <si>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</si>
  <si>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</si>
  <si>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</si>
  <si>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</si>
  <si>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</si>
  <si>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</si>
  <si>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</si>
  <si>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</si>
  <si>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</si>
  <si>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</si>
  <si>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</si>
  <si>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</si>
  <si>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</si>
  <si>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</si>
  <si>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</si>
  <si>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</si>
  <si>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</si>
  <si>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</si>
  <si>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</si>
  <si>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</si>
  <si>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</si>
  <si>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</si>
  <si>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</si>
  <si>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</si>
  <si>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</si>
  <si>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</si>
  <si>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</si>
  <si>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</si>
  <si>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</si>
  <si>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</si>
  <si>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</si>
  <si>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</si>
  <si>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</si>
  <si>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</si>
  <si>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</si>
  <si>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</si>
  <si>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</si>
  <si>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</si>
  <si>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</si>
  <si>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</si>
  <si>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</si>
  <si>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</si>
  <si>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</si>
  <si>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</si>
  <si>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</si>
  <si>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</si>
  <si>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</si>
  <si>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</si>
  <si>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</si>
  <si>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</si>
  <si>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</si>
  <si>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</si>
  <si>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</si>
  <si>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</si>
  <si>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</si>
  <si>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</si>
  <si>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</si>
  <si>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</si>
  <si>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</si>
  <si>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</si>
  <si>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</si>
  <si>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</si>
  <si>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</si>
  <si>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</si>
  <si>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</si>
  <si>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</si>
  <si>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</si>
  <si>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</si>
  <si>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</si>
  <si>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</si>
  <si>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</si>
  <si>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</si>
  <si>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</si>
  <si>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</si>
  <si>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</si>
  <si>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</si>
  <si>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</si>
  <si>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</si>
  <si>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</si>
  <si>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</si>
  <si>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</si>
  <si>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</si>
  <si>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</si>
  <si>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</si>
  <si>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</si>
  <si>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</si>
  <si>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</si>
  <si>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</si>
  <si>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</si>
  <si>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</si>
  <si>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</si>
  <si>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</si>
  <si>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</si>
  <si>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</si>
  <si>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</si>
  <si>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</si>
  <si>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</si>
  <si>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</si>
  <si>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</si>
  <si>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</si>
  <si>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</si>
  <si>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</si>
  <si>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</si>
  <si>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</si>
  <si>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</si>
  <si>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</si>
  <si>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</si>
  <si>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</si>
  <si>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</si>
  <si>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</si>
  <si>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</si>
  <si>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</si>
  <si>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</si>
  <si>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</si>
  <si>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</si>
  <si>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</si>
  <si>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</si>
  <si>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</si>
  <si>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</si>
  <si>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</si>
  <si>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</si>
  <si>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</si>
  <si>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</si>
  <si>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</si>
  <si>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</si>
  <si>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</si>
  <si>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</si>
  <si>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</si>
  <si>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</si>
  <si>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</si>
  <si>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</si>
  <si>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</si>
  <si>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</si>
  <si>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</si>
  <si>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</si>
  <si>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</si>
  <si>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</si>
  <si>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</si>
  <si>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</si>
  <si>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</si>
  <si>
    <t>Iwuchukou, James</t>
  </si>
  <si>
    <t>Paul, Wes</t>
  </si>
  <si>
    <t>Davis, Maya</t>
  </si>
  <si>
    <t>Linscome, James</t>
  </si>
  <si>
    <t>Obrien, John</t>
  </si>
  <si>
    <t>Keiso, Marion</t>
  </si>
  <si>
    <t>Garcia, Juan</t>
  </si>
  <si>
    <t>Brown, Larry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</si>
</sst>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zoomScaleNormal="100" workbookViewId="0">
      <selection activeCell="O8" sqref="O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454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442</v>
      </c>
      <c r="E7" s="34" t="s">
        <v>443</v>
      </c>
      <c r="F7" s="34" t="s">
        <v>444</v>
      </c>
      <c r="G7" s="34" t="s">
        <v>445</v>
      </c>
      <c r="H7" s="34" t="s">
        <v>446</v>
      </c>
      <c r="I7" s="34" t="s">
        <v>447</v>
      </c>
      <c r="J7" s="34" t="s">
        <v>448</v>
      </c>
      <c r="K7" s="34" t="s">
        <v>449</v>
      </c>
      <c r="L7" s="34" t="s">
        <v>450</v>
      </c>
      <c r="M7" s="34" t="s">
        <v>451</v>
      </c>
      <c r="N7" s="34" t="s">
        <v>452</v>
      </c>
      <c r="O7" s="34" t="s">
        <v>453</v>
      </c>
    </row>
    <row r="8" spans="1:15" ht="15" customHeight="1" x14ac:dyDescent="0.25">
      <c r="A8" s="35">
        <v>1</v>
      </c>
      <c r="B8" s="35" t="s">
        <v>23</v>
      </c>
      <c r="C8" s="38">
        <f t="shared" ref="C8:C39" si="0">SUM(D8:O8)</f>
        <v>7110</v>
      </c>
      <c r="D8" s="36">
        <f>325+160</f>
        <v>485</v>
      </c>
      <c r="E8" s="36">
        <v>225</v>
      </c>
      <c r="F8" s="36">
        <f>250+250</f>
        <v>500</v>
      </c>
      <c r="G8" s="36">
        <f>350+350</f>
        <v>700</v>
      </c>
      <c r="H8" s="36">
        <f>275+575</f>
        <v>850</v>
      </c>
      <c r="I8" s="36">
        <v>575</v>
      </c>
      <c r="J8" s="36">
        <f>575+375</f>
        <v>950</v>
      </c>
      <c r="K8" s="36">
        <f>375+575</f>
        <v>950</v>
      </c>
      <c r="L8" s="36">
        <f>375+175</f>
        <v>550</v>
      </c>
      <c r="M8" s="36">
        <f>250+475</f>
        <v>725</v>
      </c>
      <c r="N8" s="36">
        <f>325+275</f>
        <v>600</v>
      </c>
      <c r="O8" s="36"/>
    </row>
    <row r="9" spans="1:15" ht="15" customHeight="1" x14ac:dyDescent="0.25">
      <c r="A9" s="35">
        <v>2</v>
      </c>
      <c r="B9" s="35" t="s">
        <v>60</v>
      </c>
      <c r="C9" s="38">
        <f t="shared" si="0"/>
        <v>5755</v>
      </c>
      <c r="D9" s="36">
        <v>275</v>
      </c>
      <c r="E9" s="36">
        <f>145+145</f>
        <v>290</v>
      </c>
      <c r="F9" s="36">
        <f>300+175</f>
        <v>475</v>
      </c>
      <c r="G9" s="36">
        <v>425</v>
      </c>
      <c r="H9" s="36">
        <f>160+130</f>
        <v>290</v>
      </c>
      <c r="I9" s="36">
        <f>160+425</f>
        <v>585</v>
      </c>
      <c r="J9" s="36">
        <f>200+350</f>
        <v>550</v>
      </c>
      <c r="K9" s="36">
        <f>475+130</f>
        <v>605</v>
      </c>
      <c r="L9" s="36">
        <f>275+575</f>
        <v>850</v>
      </c>
      <c r="M9" s="36">
        <f>575+575</f>
        <v>1150</v>
      </c>
      <c r="N9" s="36">
        <f>130+130</f>
        <v>260</v>
      </c>
      <c r="O9" s="36"/>
    </row>
    <row r="10" spans="1:15" ht="15" customHeight="1" x14ac:dyDescent="0.25">
      <c r="A10" s="35">
        <v>3</v>
      </c>
      <c r="B10" s="35" t="s">
        <v>24</v>
      </c>
      <c r="C10" s="38">
        <f t="shared" si="0"/>
        <v>5615</v>
      </c>
      <c r="D10" s="36">
        <v>200</v>
      </c>
      <c r="E10" s="36">
        <v>475</v>
      </c>
      <c r="F10" s="36">
        <f>350</f>
        <v>350</v>
      </c>
      <c r="G10" s="36">
        <f>160+575</f>
        <v>735</v>
      </c>
      <c r="H10" s="36">
        <f>300+475</f>
        <v>775</v>
      </c>
      <c r="I10" s="36">
        <f>225</f>
        <v>225</v>
      </c>
      <c r="J10" s="36">
        <f>225+575</f>
        <v>800</v>
      </c>
      <c r="K10" s="36">
        <f>160</f>
        <v>160</v>
      </c>
      <c r="L10" s="36">
        <f>575+325</f>
        <v>900</v>
      </c>
      <c r="M10" s="36">
        <v>275</v>
      </c>
      <c r="N10" s="36">
        <f>575+145</f>
        <v>720</v>
      </c>
      <c r="O10" s="36"/>
    </row>
    <row r="11" spans="1:15" ht="15" customHeight="1" x14ac:dyDescent="0.25">
      <c r="A11" s="35">
        <v>4</v>
      </c>
      <c r="B11" s="35" t="s">
        <v>427</v>
      </c>
      <c r="C11" s="38">
        <f t="shared" si="0"/>
        <v>5475</v>
      </c>
      <c r="D11" s="36">
        <v>350</v>
      </c>
      <c r="E11" s="36">
        <f>475+375</f>
        <v>850</v>
      </c>
      <c r="F11" s="36">
        <f>425</f>
        <v>425</v>
      </c>
      <c r="G11" s="36">
        <f>225+375</f>
        <v>600</v>
      </c>
      <c r="H11" s="36">
        <f>350+160</f>
        <v>510</v>
      </c>
      <c r="I11" s="36">
        <f>375+115</f>
        <v>490</v>
      </c>
      <c r="J11" s="36">
        <v>0</v>
      </c>
      <c r="K11" s="36">
        <f>350+175</f>
        <v>525</v>
      </c>
      <c r="L11" s="36">
        <f>425+225</f>
        <v>650</v>
      </c>
      <c r="M11" s="36">
        <v>425</v>
      </c>
      <c r="N11" s="36">
        <f>300+350</f>
        <v>650</v>
      </c>
      <c r="O11" s="36"/>
    </row>
    <row r="12" spans="1:15" ht="15" customHeight="1" x14ac:dyDescent="0.25">
      <c r="A12" s="35">
        <v>5</v>
      </c>
      <c r="B12" s="35" t="s">
        <v>392</v>
      </c>
      <c r="C12" s="38">
        <f t="shared" si="0"/>
        <v>5455</v>
      </c>
      <c r="D12" s="36">
        <v>145</v>
      </c>
      <c r="E12" s="36">
        <f>575+575</f>
        <v>1150</v>
      </c>
      <c r="F12" s="36">
        <f>145+145</f>
        <v>290</v>
      </c>
      <c r="G12" s="36">
        <f>575+225</f>
        <v>800</v>
      </c>
      <c r="H12" s="36">
        <f>175+375</f>
        <v>550</v>
      </c>
      <c r="I12" s="36">
        <f>325+375</f>
        <v>700</v>
      </c>
      <c r="J12" s="36">
        <f>145+275</f>
        <v>420</v>
      </c>
      <c r="K12" s="36">
        <f>200+300</f>
        <v>500</v>
      </c>
      <c r="L12" s="36">
        <v>200</v>
      </c>
      <c r="M12" s="36">
        <f>130+250</f>
        <v>380</v>
      </c>
      <c r="N12" s="36">
        <f>145+175</f>
        <v>320</v>
      </c>
      <c r="O12" s="36"/>
    </row>
    <row r="13" spans="1:15" ht="15" customHeight="1" x14ac:dyDescent="0.25">
      <c r="A13" s="35">
        <v>6</v>
      </c>
      <c r="B13" s="35" t="s">
        <v>384</v>
      </c>
      <c r="C13" s="38">
        <f t="shared" si="0"/>
        <v>5400</v>
      </c>
      <c r="D13" s="36">
        <v>0</v>
      </c>
      <c r="E13" s="36">
        <f>225</f>
        <v>225</v>
      </c>
      <c r="F13" s="36">
        <v>0</v>
      </c>
      <c r="G13" s="36">
        <v>0</v>
      </c>
      <c r="H13" s="36">
        <f>250+275</f>
        <v>525</v>
      </c>
      <c r="I13" s="36">
        <f>475+475</f>
        <v>950</v>
      </c>
      <c r="J13" s="36">
        <f>350+475</f>
        <v>825</v>
      </c>
      <c r="K13" s="36">
        <f>425+475</f>
        <v>900</v>
      </c>
      <c r="L13" s="36">
        <f>250+475</f>
        <v>725</v>
      </c>
      <c r="M13" s="36">
        <f>200+325</f>
        <v>525</v>
      </c>
      <c r="N13" s="36">
        <f>425+300</f>
        <v>725</v>
      </c>
      <c r="O13" s="36"/>
    </row>
    <row r="14" spans="1:15" ht="15" customHeight="1" x14ac:dyDescent="0.25">
      <c r="A14" s="35">
        <v>7</v>
      </c>
      <c r="B14" s="35" t="s">
        <v>417</v>
      </c>
      <c r="C14" s="38">
        <f t="shared" si="0"/>
        <v>5330</v>
      </c>
      <c r="D14" s="36">
        <v>0</v>
      </c>
      <c r="E14" s="36">
        <v>250</v>
      </c>
      <c r="F14" s="36">
        <f>575</f>
        <v>575</v>
      </c>
      <c r="G14" s="36">
        <f>425</f>
        <v>425</v>
      </c>
      <c r="H14" s="36">
        <f>375+350</f>
        <v>725</v>
      </c>
      <c r="I14" s="36">
        <f>130+575</f>
        <v>705</v>
      </c>
      <c r="J14" s="36">
        <v>0</v>
      </c>
      <c r="K14" s="36">
        <f>325+425</f>
        <v>750</v>
      </c>
      <c r="L14" s="36">
        <f>225+250</f>
        <v>475</v>
      </c>
      <c r="M14" s="36">
        <v>475</v>
      </c>
      <c r="N14" s="36">
        <f>475+475</f>
        <v>950</v>
      </c>
      <c r="O14" s="36"/>
    </row>
    <row r="15" spans="1:15" ht="15" customHeight="1" x14ac:dyDescent="0.25">
      <c r="A15" s="35">
        <v>8</v>
      </c>
      <c r="B15" s="35" t="s">
        <v>341</v>
      </c>
      <c r="C15" s="38">
        <f t="shared" si="0"/>
        <v>4640</v>
      </c>
      <c r="D15" s="36">
        <v>160</v>
      </c>
      <c r="E15" s="36">
        <f>200+160</f>
        <v>360</v>
      </c>
      <c r="F15" s="36">
        <f>375+425</f>
        <v>800</v>
      </c>
      <c r="G15" s="36">
        <f>300+175</f>
        <v>475</v>
      </c>
      <c r="H15" s="36">
        <f>115+145</f>
        <v>260</v>
      </c>
      <c r="I15" s="36">
        <f>200+275</f>
        <v>475</v>
      </c>
      <c r="J15" s="36">
        <f>275+200</f>
        <v>475</v>
      </c>
      <c r="K15" s="36">
        <f>250+325</f>
        <v>575</v>
      </c>
      <c r="L15" s="36">
        <f>115+145</f>
        <v>260</v>
      </c>
      <c r="M15" s="36">
        <f>375+425</f>
        <v>800</v>
      </c>
      <c r="N15" s="36">
        <v>0</v>
      </c>
      <c r="O15" s="36"/>
    </row>
    <row r="16" spans="1:15" ht="15" customHeight="1" x14ac:dyDescent="0.25">
      <c r="A16" s="35">
        <v>9</v>
      </c>
      <c r="B16" s="35" t="s">
        <v>261</v>
      </c>
      <c r="C16" s="38">
        <f t="shared" si="0"/>
        <v>4055</v>
      </c>
      <c r="D16" s="36">
        <v>325</v>
      </c>
      <c r="E16" s="36">
        <f>375+325</f>
        <v>700</v>
      </c>
      <c r="F16" s="36">
        <f>225</f>
        <v>225</v>
      </c>
      <c r="G16" s="36">
        <f>275+250</f>
        <v>525</v>
      </c>
      <c r="H16" s="36">
        <f>325+300</f>
        <v>625</v>
      </c>
      <c r="I16" s="36">
        <f>145+200</f>
        <v>345</v>
      </c>
      <c r="J16" s="36">
        <f>425</f>
        <v>425</v>
      </c>
      <c r="K16" s="36">
        <v>0</v>
      </c>
      <c r="L16" s="36">
        <v>350</v>
      </c>
      <c r="M16" s="36">
        <v>175</v>
      </c>
      <c r="N16" s="36">
        <f>160+200</f>
        <v>360</v>
      </c>
      <c r="O16" s="36"/>
    </row>
    <row r="17" spans="1:15" ht="15" customHeight="1" x14ac:dyDescent="0.25">
      <c r="A17" s="35">
        <v>10</v>
      </c>
      <c r="B17" s="35" t="s">
        <v>426</v>
      </c>
      <c r="C17" s="38">
        <f t="shared" si="0"/>
        <v>3805</v>
      </c>
      <c r="D17" s="36">
        <v>375</v>
      </c>
      <c r="E17" s="36">
        <v>0</v>
      </c>
      <c r="F17" s="36">
        <v>130</v>
      </c>
      <c r="G17" s="36">
        <f>375</f>
        <v>375</v>
      </c>
      <c r="H17" s="36">
        <f>200+175</f>
        <v>375</v>
      </c>
      <c r="I17" s="36">
        <f>300+300</f>
        <v>600</v>
      </c>
      <c r="J17" s="36">
        <f>250</f>
        <v>250</v>
      </c>
      <c r="K17" s="36">
        <v>115</v>
      </c>
      <c r="L17" s="36">
        <f>160+200</f>
        <v>360</v>
      </c>
      <c r="M17" s="36">
        <f>225+300</f>
        <v>525</v>
      </c>
      <c r="N17" s="36">
        <f>275+425</f>
        <v>700</v>
      </c>
      <c r="O17" s="36"/>
    </row>
    <row r="18" spans="1:15" ht="15" customHeight="1" x14ac:dyDescent="0.25">
      <c r="A18" s="35">
        <v>11</v>
      </c>
      <c r="B18" s="35" t="s">
        <v>54</v>
      </c>
      <c r="C18" s="37">
        <f t="shared" si="0"/>
        <v>3105</v>
      </c>
      <c r="D18" s="36">
        <f>425+130</f>
        <v>555</v>
      </c>
      <c r="E18" s="36">
        <f>275+175</f>
        <v>450</v>
      </c>
      <c r="F18" s="36">
        <f>175+375</f>
        <v>550</v>
      </c>
      <c r="G18" s="36">
        <v>300</v>
      </c>
      <c r="H18" s="36">
        <v>325</v>
      </c>
      <c r="I18" s="36">
        <f>250</f>
        <v>250</v>
      </c>
      <c r="J18" s="36">
        <v>0</v>
      </c>
      <c r="K18" s="36">
        <f>300+375</f>
        <v>675</v>
      </c>
      <c r="L18" s="36">
        <v>0</v>
      </c>
      <c r="M18" s="36">
        <v>0</v>
      </c>
      <c r="N18" s="36">
        <v>0</v>
      </c>
      <c r="O18" s="36"/>
    </row>
    <row r="19" spans="1:15" ht="15" customHeight="1" x14ac:dyDescent="0.25">
      <c r="A19" s="35">
        <v>12</v>
      </c>
      <c r="B19" s="35" t="s">
        <v>379</v>
      </c>
      <c r="C19" s="37">
        <f t="shared" si="0"/>
        <v>3040</v>
      </c>
      <c r="D19" s="36">
        <v>0</v>
      </c>
      <c r="E19" s="36">
        <f>175</f>
        <v>175</v>
      </c>
      <c r="F19" s="36">
        <v>0</v>
      </c>
      <c r="G19" s="36">
        <v>475</v>
      </c>
      <c r="H19" s="36">
        <v>0</v>
      </c>
      <c r="I19" s="36">
        <f>425+225</f>
        <v>650</v>
      </c>
      <c r="J19" s="36">
        <f>475</f>
        <v>475</v>
      </c>
      <c r="K19" s="36">
        <f>145+250</f>
        <v>395</v>
      </c>
      <c r="L19" s="36">
        <v>425</v>
      </c>
      <c r="M19" s="36">
        <f>300+145</f>
        <v>445</v>
      </c>
      <c r="N19" s="36">
        <v>0</v>
      </c>
      <c r="O19" s="36"/>
    </row>
    <row r="20" spans="1:15" ht="15" customHeight="1" x14ac:dyDescent="0.25">
      <c r="A20" s="35">
        <v>13</v>
      </c>
      <c r="B20" s="35" t="s">
        <v>252</v>
      </c>
      <c r="C20" s="37">
        <f t="shared" si="0"/>
        <v>3020</v>
      </c>
      <c r="D20" s="36">
        <v>115</v>
      </c>
      <c r="E20" s="36">
        <v>0</v>
      </c>
      <c r="F20" s="36">
        <v>160</v>
      </c>
      <c r="G20" s="36">
        <f>350+200</f>
        <v>550</v>
      </c>
      <c r="H20" s="36">
        <v>425</v>
      </c>
      <c r="I20" s="36">
        <f>115</f>
        <v>115</v>
      </c>
      <c r="J20" s="36">
        <v>250</v>
      </c>
      <c r="K20" s="36">
        <v>200</v>
      </c>
      <c r="L20" s="36">
        <v>130</v>
      </c>
      <c r="M20" s="36">
        <v>325</v>
      </c>
      <c r="N20" s="36">
        <f>175+575</f>
        <v>750</v>
      </c>
      <c r="O20" s="36"/>
    </row>
    <row r="21" spans="1:15" ht="15" customHeight="1" x14ac:dyDescent="0.25">
      <c r="A21" s="35">
        <v>14</v>
      </c>
      <c r="B21" s="35" t="s">
        <v>289</v>
      </c>
      <c r="C21" s="37">
        <f t="shared" si="0"/>
        <v>2415</v>
      </c>
      <c r="D21" s="36">
        <v>0</v>
      </c>
      <c r="E21" s="36">
        <f>300+115</f>
        <v>415</v>
      </c>
      <c r="F21" s="36">
        <v>0</v>
      </c>
      <c r="G21" s="36">
        <v>0</v>
      </c>
      <c r="H21" s="36">
        <v>0</v>
      </c>
      <c r="I21" s="36">
        <v>0</v>
      </c>
      <c r="J21" s="36">
        <v>425</v>
      </c>
      <c r="K21" s="36">
        <f>175</f>
        <v>175</v>
      </c>
      <c r="L21" s="36">
        <f>325+275</f>
        <v>600</v>
      </c>
      <c r="M21" s="36">
        <v>350</v>
      </c>
      <c r="N21" s="36">
        <f>225+225</f>
        <v>450</v>
      </c>
      <c r="O21" s="36"/>
    </row>
    <row r="22" spans="1:15" ht="15" customHeight="1" x14ac:dyDescent="0.25">
      <c r="A22" s="35">
        <v>15</v>
      </c>
      <c r="B22" s="35" t="s">
        <v>337</v>
      </c>
      <c r="C22" s="37">
        <f t="shared" si="0"/>
        <v>2340</v>
      </c>
      <c r="D22" s="36">
        <f>575+250</f>
        <v>825</v>
      </c>
      <c r="E22" s="36">
        <f>350</f>
        <v>350</v>
      </c>
      <c r="F22" s="36">
        <v>0</v>
      </c>
      <c r="G22" s="36">
        <v>0</v>
      </c>
      <c r="H22" s="36">
        <f>425</f>
        <v>425</v>
      </c>
      <c r="I22" s="36">
        <v>145</v>
      </c>
      <c r="J22" s="36">
        <f>160+160</f>
        <v>320</v>
      </c>
      <c r="K22" s="36">
        <v>145</v>
      </c>
      <c r="L22" s="36">
        <v>0</v>
      </c>
      <c r="M22" s="36">
        <v>130</v>
      </c>
      <c r="N22" s="36">
        <v>0</v>
      </c>
      <c r="O22" s="36"/>
    </row>
    <row r="23" spans="1:15" ht="15" customHeight="1" x14ac:dyDescent="0.25">
      <c r="A23" s="35">
        <v>16</v>
      </c>
      <c r="B23" s="35" t="s">
        <v>282</v>
      </c>
      <c r="C23" s="37">
        <f t="shared" si="0"/>
        <v>2315</v>
      </c>
      <c r="D23" s="36">
        <v>300</v>
      </c>
      <c r="E23" s="36">
        <v>275</v>
      </c>
      <c r="F23" s="36">
        <v>0</v>
      </c>
      <c r="G23" s="36">
        <v>130</v>
      </c>
      <c r="H23" s="36">
        <v>0</v>
      </c>
      <c r="I23" s="36">
        <v>250</v>
      </c>
      <c r="J23" s="36">
        <v>0</v>
      </c>
      <c r="K23" s="36">
        <f>275</f>
        <v>275</v>
      </c>
      <c r="L23" s="36">
        <v>300</v>
      </c>
      <c r="M23" s="36">
        <f>160+375</f>
        <v>535</v>
      </c>
      <c r="N23" s="36">
        <v>250</v>
      </c>
      <c r="O23" s="36"/>
    </row>
    <row r="24" spans="1:15" ht="15" customHeight="1" x14ac:dyDescent="0.25">
      <c r="A24" s="35">
        <v>17</v>
      </c>
      <c r="B24" s="35" t="s">
        <v>463</v>
      </c>
      <c r="C24" s="37">
        <f t="shared" si="0"/>
        <v>2160</v>
      </c>
      <c r="D24" s="36">
        <v>0</v>
      </c>
      <c r="E24" s="36">
        <v>0</v>
      </c>
      <c r="F24" s="36">
        <v>0</v>
      </c>
      <c r="G24" s="36">
        <f>475+160</f>
        <v>635</v>
      </c>
      <c r="H24" s="36">
        <f>225</f>
        <v>225</v>
      </c>
      <c r="I24" s="36">
        <v>0</v>
      </c>
      <c r="J24" s="36">
        <v>225</v>
      </c>
      <c r="K24" s="36">
        <v>0</v>
      </c>
      <c r="L24" s="36">
        <v>350</v>
      </c>
      <c r="M24" s="36">
        <v>0</v>
      </c>
      <c r="N24" s="36">
        <f>350+375</f>
        <v>725</v>
      </c>
      <c r="O24" s="36"/>
    </row>
    <row r="25" spans="1:15" ht="15" customHeight="1" x14ac:dyDescent="0.25">
      <c r="A25" s="35">
        <v>18</v>
      </c>
      <c r="B25" s="35" t="s">
        <v>458</v>
      </c>
      <c r="C25" s="37">
        <f t="shared" si="0"/>
        <v>1960</v>
      </c>
      <c r="D25" s="36">
        <v>575</v>
      </c>
      <c r="E25" s="36">
        <f>160</f>
        <v>160</v>
      </c>
      <c r="F25" s="36">
        <f>325+475</f>
        <v>800</v>
      </c>
      <c r="G25" s="36">
        <f>200</f>
        <v>200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225</v>
      </c>
      <c r="N25" s="36">
        <v>0</v>
      </c>
      <c r="O25" s="36"/>
    </row>
    <row r="26" spans="1:15" ht="15" customHeight="1" x14ac:dyDescent="0.25">
      <c r="A26" s="35">
        <v>19</v>
      </c>
      <c r="B26" s="35" t="s">
        <v>410</v>
      </c>
      <c r="C26" s="37">
        <f t="shared" si="0"/>
        <v>1815</v>
      </c>
      <c r="D26" s="36">
        <f>130+425</f>
        <v>555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f>325</f>
        <v>325</v>
      </c>
      <c r="K26" s="36">
        <f>130</f>
        <v>130</v>
      </c>
      <c r="L26" s="36">
        <v>130</v>
      </c>
      <c r="M26" s="36">
        <v>350</v>
      </c>
      <c r="N26" s="36">
        <v>325</v>
      </c>
      <c r="O26" s="36"/>
    </row>
    <row r="27" spans="1:15" ht="15" customHeight="1" x14ac:dyDescent="0.25">
      <c r="A27" s="35">
        <v>20</v>
      </c>
      <c r="B27" s="35" t="s">
        <v>287</v>
      </c>
      <c r="C27" s="37">
        <f t="shared" si="0"/>
        <v>1650</v>
      </c>
      <c r="D27" s="36">
        <f>145+200</f>
        <v>345</v>
      </c>
      <c r="E27" s="36">
        <f>130</f>
        <v>130</v>
      </c>
      <c r="F27" s="36">
        <f>475</f>
        <v>475</v>
      </c>
      <c r="G27" s="36">
        <v>0</v>
      </c>
      <c r="H27" s="36">
        <f>475</f>
        <v>475</v>
      </c>
      <c r="I27" s="36">
        <v>0</v>
      </c>
      <c r="J27" s="36">
        <v>0</v>
      </c>
      <c r="K27" s="36">
        <f>225</f>
        <v>225</v>
      </c>
      <c r="L27" s="36">
        <v>0</v>
      </c>
      <c r="M27" s="36">
        <v>0</v>
      </c>
      <c r="N27" s="36">
        <v>0</v>
      </c>
      <c r="O27" s="36"/>
    </row>
    <row r="28" spans="1:15" ht="15" customHeight="1" x14ac:dyDescent="0.25">
      <c r="A28" s="35">
        <v>21</v>
      </c>
      <c r="B28" s="35" t="s">
        <v>375</v>
      </c>
      <c r="C28" s="37">
        <f t="shared" si="0"/>
        <v>1575</v>
      </c>
      <c r="D28" s="36">
        <v>375</v>
      </c>
      <c r="E28" s="36">
        <v>0</v>
      </c>
      <c r="F28" s="36">
        <v>300</v>
      </c>
      <c r="G28" s="36">
        <v>275</v>
      </c>
      <c r="H28" s="36">
        <v>250</v>
      </c>
      <c r="I28" s="36">
        <v>0</v>
      </c>
      <c r="J28" s="36">
        <v>0</v>
      </c>
      <c r="K28" s="36">
        <v>0</v>
      </c>
      <c r="L28" s="36">
        <v>375</v>
      </c>
      <c r="M28" s="36">
        <v>0</v>
      </c>
      <c r="N28" s="36">
        <v>0</v>
      </c>
      <c r="O28" s="36"/>
    </row>
    <row r="29" spans="1:15" ht="15" customHeight="1" x14ac:dyDescent="0.25">
      <c r="A29" s="35">
        <v>22</v>
      </c>
      <c r="B29" s="35" t="s">
        <v>300</v>
      </c>
      <c r="C29" s="37">
        <f t="shared" si="0"/>
        <v>1565</v>
      </c>
      <c r="D29" s="36">
        <f>350+175</f>
        <v>525</v>
      </c>
      <c r="E29" s="36">
        <f>115+350</f>
        <v>465</v>
      </c>
      <c r="F29" s="36">
        <v>0</v>
      </c>
      <c r="G29" s="36">
        <v>0</v>
      </c>
      <c r="H29" s="36">
        <f>575</f>
        <v>575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/>
    </row>
    <row r="30" spans="1:15" ht="15" customHeight="1" x14ac:dyDescent="0.25">
      <c r="A30" s="35">
        <v>23</v>
      </c>
      <c r="B30" s="35" t="s">
        <v>380</v>
      </c>
      <c r="C30" s="37">
        <f t="shared" si="0"/>
        <v>1450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f>375</f>
        <v>375</v>
      </c>
      <c r="K30" s="36">
        <f>575</f>
        <v>575</v>
      </c>
      <c r="L30" s="36">
        <v>300</v>
      </c>
      <c r="M30" s="36">
        <v>200</v>
      </c>
      <c r="N30" s="36">
        <v>0</v>
      </c>
      <c r="O30" s="36"/>
    </row>
    <row r="31" spans="1:15" ht="15" customHeight="1" x14ac:dyDescent="0.25">
      <c r="A31" s="35">
        <v>24</v>
      </c>
      <c r="B31" s="35" t="s">
        <v>411</v>
      </c>
      <c r="C31" s="37">
        <f t="shared" si="0"/>
        <v>1360</v>
      </c>
      <c r="D31" s="36">
        <v>300</v>
      </c>
      <c r="E31" s="36">
        <v>0</v>
      </c>
      <c r="F31" s="36">
        <v>0</v>
      </c>
      <c r="G31" s="36">
        <v>0</v>
      </c>
      <c r="H31" s="36">
        <f>145+115</f>
        <v>260</v>
      </c>
      <c r="I31" s="36">
        <f>175</f>
        <v>175</v>
      </c>
      <c r="J31" s="36">
        <v>175</v>
      </c>
      <c r="K31" s="36">
        <v>0</v>
      </c>
      <c r="L31" s="36">
        <v>0</v>
      </c>
      <c r="M31" s="36">
        <f>175+275</f>
        <v>450</v>
      </c>
      <c r="N31" s="36">
        <v>0</v>
      </c>
      <c r="O31" s="36"/>
    </row>
    <row r="32" spans="1:15" ht="15" customHeight="1" x14ac:dyDescent="0.25">
      <c r="A32" s="35">
        <v>25</v>
      </c>
      <c r="B32" s="35" t="s">
        <v>53</v>
      </c>
      <c r="C32" s="37">
        <f t="shared" si="0"/>
        <v>1285</v>
      </c>
      <c r="D32" s="36">
        <v>475</v>
      </c>
      <c r="E32" s="36">
        <v>0</v>
      </c>
      <c r="F32" s="36">
        <v>325</v>
      </c>
      <c r="G32" s="36">
        <v>0</v>
      </c>
      <c r="H32" s="36">
        <v>0</v>
      </c>
      <c r="I32" s="36">
        <v>325</v>
      </c>
      <c r="J32" s="36">
        <v>0</v>
      </c>
      <c r="K32" s="36">
        <v>0</v>
      </c>
      <c r="L32" s="36">
        <v>0</v>
      </c>
      <c r="M32" s="36">
        <v>0</v>
      </c>
      <c r="N32" s="36">
        <v>160</v>
      </c>
      <c r="O32" s="36"/>
    </row>
    <row r="33" spans="1:15" ht="15" customHeight="1" x14ac:dyDescent="0.25">
      <c r="A33" s="35">
        <v>26</v>
      </c>
      <c r="B33" s="35" t="s">
        <v>168</v>
      </c>
      <c r="C33" s="37">
        <f t="shared" si="0"/>
        <v>1035</v>
      </c>
      <c r="D33" s="36">
        <v>0</v>
      </c>
      <c r="E33" s="36">
        <v>0</v>
      </c>
      <c r="F33" s="36">
        <v>575</v>
      </c>
      <c r="G33" s="36">
        <v>0</v>
      </c>
      <c r="H33" s="36">
        <v>0</v>
      </c>
      <c r="I33" s="36">
        <v>0</v>
      </c>
      <c r="J33" s="36">
        <f>300</f>
        <v>300</v>
      </c>
      <c r="K33" s="36">
        <v>160</v>
      </c>
      <c r="L33" s="36">
        <v>0</v>
      </c>
      <c r="M33" s="36">
        <v>0</v>
      </c>
      <c r="N33" s="36">
        <v>0</v>
      </c>
      <c r="O33" s="36"/>
    </row>
    <row r="34" spans="1:15" ht="15" customHeight="1" x14ac:dyDescent="0.25">
      <c r="A34" s="35">
        <v>27</v>
      </c>
      <c r="B34" s="35" t="s">
        <v>416</v>
      </c>
      <c r="C34" s="37">
        <f t="shared" si="0"/>
        <v>1010</v>
      </c>
      <c r="D34" s="36">
        <v>475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160</v>
      </c>
      <c r="N34" s="36">
        <v>375</v>
      </c>
      <c r="O34" s="36"/>
    </row>
    <row r="35" spans="1:15" ht="15" customHeight="1" x14ac:dyDescent="0.25">
      <c r="A35" s="35">
        <v>28</v>
      </c>
      <c r="B35" s="35" t="s">
        <v>187</v>
      </c>
      <c r="C35" s="37">
        <f t="shared" si="0"/>
        <v>815</v>
      </c>
      <c r="D35" s="36">
        <v>0</v>
      </c>
      <c r="E35" s="36">
        <v>0</v>
      </c>
      <c r="F35" s="36">
        <v>350</v>
      </c>
      <c r="G35" s="36">
        <v>0</v>
      </c>
      <c r="H35" s="36">
        <v>0</v>
      </c>
      <c r="I35" s="36">
        <f>350</f>
        <v>350</v>
      </c>
      <c r="J35" s="36">
        <v>115</v>
      </c>
      <c r="K35" s="36">
        <v>0</v>
      </c>
      <c r="L35" s="36">
        <v>0</v>
      </c>
      <c r="M35" s="36">
        <v>0</v>
      </c>
      <c r="N35" s="36">
        <v>0</v>
      </c>
      <c r="O35" s="36"/>
    </row>
    <row r="36" spans="1:15" ht="15" customHeight="1" x14ac:dyDescent="0.25">
      <c r="A36" s="35">
        <v>29</v>
      </c>
      <c r="B36" s="35" t="s">
        <v>254</v>
      </c>
      <c r="C36" s="37">
        <f t="shared" si="0"/>
        <v>750</v>
      </c>
      <c r="D36" s="36">
        <v>0</v>
      </c>
      <c r="E36" s="36">
        <f>325</f>
        <v>325</v>
      </c>
      <c r="F36" s="36">
        <v>200</v>
      </c>
      <c r="G36" s="36">
        <v>0</v>
      </c>
      <c r="H36" s="36">
        <v>0</v>
      </c>
      <c r="I36" s="36">
        <v>0</v>
      </c>
      <c r="J36" s="36">
        <v>0</v>
      </c>
      <c r="K36" s="36">
        <v>225</v>
      </c>
      <c r="L36" s="36">
        <v>0</v>
      </c>
      <c r="M36" s="36">
        <v>0</v>
      </c>
      <c r="N36" s="36">
        <v>0</v>
      </c>
      <c r="O36" s="36"/>
    </row>
    <row r="37" spans="1:15" ht="15" customHeight="1" x14ac:dyDescent="0.25">
      <c r="A37" s="35">
        <v>29</v>
      </c>
      <c r="B37" s="35" t="s">
        <v>457</v>
      </c>
      <c r="C37" s="37">
        <f t="shared" si="0"/>
        <v>750</v>
      </c>
      <c r="D37" s="36">
        <v>0</v>
      </c>
      <c r="E37" s="36">
        <f>425</f>
        <v>425</v>
      </c>
      <c r="F37" s="36">
        <v>0</v>
      </c>
      <c r="G37" s="36">
        <f>325</f>
        <v>325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/>
    </row>
    <row r="38" spans="1:15" ht="15" customHeight="1" x14ac:dyDescent="0.25">
      <c r="A38" s="35">
        <v>30</v>
      </c>
      <c r="B38" s="35" t="s">
        <v>429</v>
      </c>
      <c r="C38" s="37">
        <f t="shared" si="0"/>
        <v>740</v>
      </c>
      <c r="D38" s="36">
        <v>0</v>
      </c>
      <c r="E38" s="36">
        <v>0</v>
      </c>
      <c r="F38" s="36">
        <v>275</v>
      </c>
      <c r="G38" s="36">
        <v>0</v>
      </c>
      <c r="H38" s="36">
        <v>0</v>
      </c>
      <c r="I38" s="36">
        <v>350</v>
      </c>
      <c r="J38" s="36">
        <v>0</v>
      </c>
      <c r="K38" s="36">
        <v>0</v>
      </c>
      <c r="L38" s="36">
        <v>115</v>
      </c>
      <c r="M38" s="36">
        <v>0</v>
      </c>
      <c r="N38" s="36">
        <v>0</v>
      </c>
      <c r="O38" s="36"/>
    </row>
    <row r="39" spans="1:15" ht="15" customHeight="1" x14ac:dyDescent="0.25">
      <c r="A39" s="35">
        <v>31</v>
      </c>
      <c r="B39" s="35" t="s">
        <v>165</v>
      </c>
      <c r="C39" s="37">
        <f t="shared" si="0"/>
        <v>700</v>
      </c>
      <c r="D39" s="36">
        <v>175</v>
      </c>
      <c r="E39" s="36">
        <f>250</f>
        <v>250</v>
      </c>
      <c r="F39" s="36">
        <f>275</f>
        <v>275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/>
    </row>
    <row r="40" spans="1:15" ht="15" customHeight="1" x14ac:dyDescent="0.25">
      <c r="A40" s="35">
        <v>32</v>
      </c>
      <c r="B40" s="35" t="s">
        <v>154</v>
      </c>
      <c r="C40" s="37">
        <f t="shared" ref="C40:C71" si="1">SUM(D40:O40)</f>
        <v>625</v>
      </c>
      <c r="D40" s="36">
        <v>0</v>
      </c>
      <c r="E40" s="36">
        <v>300</v>
      </c>
      <c r="F40" s="36">
        <v>0</v>
      </c>
      <c r="G40" s="36">
        <v>0</v>
      </c>
      <c r="H40" s="36">
        <v>0</v>
      </c>
      <c r="I40" s="36">
        <v>0</v>
      </c>
      <c r="J40" s="36">
        <v>325</v>
      </c>
      <c r="K40" s="36">
        <v>0</v>
      </c>
      <c r="L40" s="36">
        <v>0</v>
      </c>
      <c r="M40" s="36">
        <v>0</v>
      </c>
      <c r="N40" s="36">
        <v>0</v>
      </c>
      <c r="O40" s="36"/>
    </row>
    <row r="41" spans="1:15" ht="15" customHeight="1" x14ac:dyDescent="0.25">
      <c r="A41" s="75">
        <v>33</v>
      </c>
      <c r="B41" s="75" t="s">
        <v>374</v>
      </c>
      <c r="C41" s="76">
        <f t="shared" si="1"/>
        <v>575</v>
      </c>
      <c r="D41" s="36">
        <v>0</v>
      </c>
      <c r="E41" s="36">
        <v>0</v>
      </c>
      <c r="F41" s="36">
        <v>0</v>
      </c>
      <c r="G41" s="36">
        <v>145</v>
      </c>
      <c r="H41" s="36">
        <v>0</v>
      </c>
      <c r="I41" s="36">
        <v>130</v>
      </c>
      <c r="J41" s="36">
        <v>300</v>
      </c>
      <c r="K41" s="36">
        <v>0</v>
      </c>
      <c r="L41" s="36">
        <v>0</v>
      </c>
      <c r="M41" s="36">
        <v>0</v>
      </c>
      <c r="N41" s="36">
        <v>0</v>
      </c>
      <c r="O41" s="36"/>
    </row>
    <row r="42" spans="1:15" ht="15" customHeight="1" x14ac:dyDescent="0.25">
      <c r="A42" s="75">
        <v>34</v>
      </c>
      <c r="B42" s="75" t="s">
        <v>27</v>
      </c>
      <c r="C42" s="76">
        <f t="shared" si="1"/>
        <v>500</v>
      </c>
      <c r="D42" s="36">
        <v>225</v>
      </c>
      <c r="E42" s="36">
        <v>0</v>
      </c>
      <c r="F42" s="36">
        <v>0</v>
      </c>
      <c r="G42" s="36">
        <v>0</v>
      </c>
      <c r="H42" s="36">
        <f>130</f>
        <v>130</v>
      </c>
      <c r="I42" s="36">
        <v>0</v>
      </c>
      <c r="J42" s="36">
        <v>0</v>
      </c>
      <c r="K42" s="36">
        <v>0</v>
      </c>
      <c r="L42" s="36">
        <v>145</v>
      </c>
      <c r="M42" s="36">
        <v>0</v>
      </c>
      <c r="N42" s="36">
        <v>0</v>
      </c>
      <c r="O42" s="36"/>
    </row>
    <row r="43" spans="1:15" ht="15" customHeight="1" x14ac:dyDescent="0.25">
      <c r="A43" s="75">
        <v>35</v>
      </c>
      <c r="B43" s="75" t="s">
        <v>367</v>
      </c>
      <c r="C43" s="76">
        <f t="shared" si="1"/>
        <v>480</v>
      </c>
      <c r="D43" s="36">
        <v>0</v>
      </c>
      <c r="E43" s="36">
        <v>130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350</v>
      </c>
      <c r="L43" s="36">
        <v>0</v>
      </c>
      <c r="M43" s="36">
        <v>0</v>
      </c>
      <c r="N43" s="36">
        <v>0</v>
      </c>
      <c r="O43" s="36"/>
    </row>
    <row r="44" spans="1:15" ht="15" customHeight="1" x14ac:dyDescent="0.25">
      <c r="A44" s="75">
        <v>36</v>
      </c>
      <c r="B44" s="75" t="s">
        <v>259</v>
      </c>
      <c r="C44" s="76">
        <f t="shared" si="1"/>
        <v>475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475</v>
      </c>
      <c r="M44" s="36">
        <v>0</v>
      </c>
      <c r="N44" s="36">
        <v>0</v>
      </c>
      <c r="O44" s="36"/>
    </row>
    <row r="45" spans="1:15" ht="15" customHeight="1" x14ac:dyDescent="0.25">
      <c r="A45" s="75">
        <v>37</v>
      </c>
      <c r="B45" s="75" t="s">
        <v>459</v>
      </c>
      <c r="C45" s="76">
        <f t="shared" si="1"/>
        <v>425</v>
      </c>
      <c r="D45" s="36">
        <v>0</v>
      </c>
      <c r="E45" s="36">
        <v>425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/>
    </row>
    <row r="46" spans="1:15" ht="15" customHeight="1" x14ac:dyDescent="0.25">
      <c r="A46" s="75">
        <v>38</v>
      </c>
      <c r="B46" s="75" t="s">
        <v>377</v>
      </c>
      <c r="C46" s="76">
        <f t="shared" si="1"/>
        <v>385</v>
      </c>
      <c r="D46" s="36">
        <v>0</v>
      </c>
      <c r="E46" s="36">
        <v>0</v>
      </c>
      <c r="F46" s="36">
        <f>160</f>
        <v>160</v>
      </c>
      <c r="G46" s="36">
        <v>0</v>
      </c>
      <c r="H46" s="36">
        <v>225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/>
    </row>
    <row r="47" spans="1:15" ht="15" customHeight="1" x14ac:dyDescent="0.25">
      <c r="A47" s="75">
        <v>39</v>
      </c>
      <c r="B47" s="75" t="s">
        <v>473</v>
      </c>
      <c r="C47" s="76">
        <f t="shared" si="1"/>
        <v>315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115</v>
      </c>
      <c r="N47" s="36">
        <v>200</v>
      </c>
      <c r="O47" s="36"/>
    </row>
    <row r="48" spans="1:15" ht="15" customHeight="1" x14ac:dyDescent="0.25">
      <c r="A48" s="75">
        <v>40</v>
      </c>
      <c r="B48" s="75" t="s">
        <v>386</v>
      </c>
      <c r="C48" s="76">
        <f t="shared" si="1"/>
        <v>305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160</v>
      </c>
      <c r="J48" s="36">
        <v>145</v>
      </c>
      <c r="K48" s="36">
        <v>0</v>
      </c>
      <c r="L48" s="36">
        <v>0</v>
      </c>
      <c r="M48" s="36">
        <v>0</v>
      </c>
      <c r="N48" s="36">
        <v>0</v>
      </c>
      <c r="O48" s="36"/>
    </row>
    <row r="49" spans="1:15" ht="15" customHeight="1" x14ac:dyDescent="0.25">
      <c r="A49" s="75">
        <v>41</v>
      </c>
      <c r="B49" s="75" t="s">
        <v>366</v>
      </c>
      <c r="C49" s="76">
        <f t="shared" si="1"/>
        <v>290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f>175</f>
        <v>175</v>
      </c>
      <c r="K49" s="36">
        <v>0</v>
      </c>
      <c r="L49" s="36">
        <v>0</v>
      </c>
      <c r="M49" s="36">
        <v>0</v>
      </c>
      <c r="N49" s="36">
        <v>115</v>
      </c>
      <c r="O49" s="36"/>
    </row>
    <row r="50" spans="1:15" ht="15" customHeight="1" x14ac:dyDescent="0.25">
      <c r="A50" s="75">
        <v>42</v>
      </c>
      <c r="B50" s="75" t="s">
        <v>469</v>
      </c>
      <c r="C50" s="76">
        <f t="shared" si="1"/>
        <v>275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275</v>
      </c>
      <c r="L50" s="36">
        <v>0</v>
      </c>
      <c r="M50" s="36">
        <v>0</v>
      </c>
      <c r="N50" s="36">
        <v>0</v>
      </c>
      <c r="O50" s="36"/>
    </row>
    <row r="51" spans="1:15" ht="15" customHeight="1" x14ac:dyDescent="0.25">
      <c r="A51" s="75">
        <v>42</v>
      </c>
      <c r="B51" s="75" t="s">
        <v>437</v>
      </c>
      <c r="C51" s="76">
        <f t="shared" si="1"/>
        <v>275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f>275</f>
        <v>275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/>
    </row>
    <row r="52" spans="1:15" ht="15" customHeight="1" x14ac:dyDescent="0.25">
      <c r="A52" s="75">
        <v>42</v>
      </c>
      <c r="B52" s="75" t="s">
        <v>455</v>
      </c>
      <c r="C52" s="76">
        <f t="shared" si="1"/>
        <v>275</v>
      </c>
      <c r="D52" s="36">
        <v>275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/>
    </row>
    <row r="53" spans="1:15" ht="15" customHeight="1" x14ac:dyDescent="0.25">
      <c r="A53" s="39">
        <v>43</v>
      </c>
      <c r="B53" s="39" t="s">
        <v>472</v>
      </c>
      <c r="C53" s="40">
        <f t="shared" si="1"/>
        <v>260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145</v>
      </c>
      <c r="N53" s="36">
        <v>115</v>
      </c>
      <c r="O53" s="36"/>
    </row>
    <row r="54" spans="1:15" ht="15" customHeight="1" x14ac:dyDescent="0.25">
      <c r="A54" s="39">
        <v>44</v>
      </c>
      <c r="B54" s="39" t="s">
        <v>474</v>
      </c>
      <c r="C54" s="40">
        <f t="shared" si="1"/>
        <v>250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250</v>
      </c>
      <c r="N54" s="36">
        <v>0</v>
      </c>
      <c r="O54" s="36"/>
    </row>
    <row r="55" spans="1:15" ht="15" customHeight="1" x14ac:dyDescent="0.25">
      <c r="A55" s="39">
        <v>44</v>
      </c>
      <c r="B55" s="39" t="s">
        <v>464</v>
      </c>
      <c r="C55" s="40">
        <f t="shared" si="1"/>
        <v>250</v>
      </c>
      <c r="D55" s="36">
        <v>0</v>
      </c>
      <c r="E55" s="36">
        <v>0</v>
      </c>
      <c r="F55" s="36">
        <v>0</v>
      </c>
      <c r="G55" s="36">
        <f>250</f>
        <v>250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/>
    </row>
    <row r="56" spans="1:15" ht="15" customHeight="1" x14ac:dyDescent="0.25">
      <c r="A56" s="39">
        <v>44</v>
      </c>
      <c r="B56" s="39" t="s">
        <v>360</v>
      </c>
      <c r="C56" s="40">
        <f t="shared" si="1"/>
        <v>250</v>
      </c>
      <c r="D56" s="36">
        <v>250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/>
    </row>
    <row r="57" spans="1:15" ht="15" customHeight="1" x14ac:dyDescent="0.25">
      <c r="A57" s="39">
        <v>45</v>
      </c>
      <c r="B57" s="39" t="s">
        <v>456</v>
      </c>
      <c r="C57" s="40">
        <f t="shared" si="1"/>
        <v>225</v>
      </c>
      <c r="D57" s="36">
        <v>225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/>
    </row>
    <row r="58" spans="1:15" ht="15" customHeight="1" x14ac:dyDescent="0.25">
      <c r="A58" s="39">
        <v>46</v>
      </c>
      <c r="B58" s="39" t="s">
        <v>461</v>
      </c>
      <c r="C58" s="40">
        <f t="shared" si="1"/>
        <v>200</v>
      </c>
      <c r="D58" s="36">
        <v>0</v>
      </c>
      <c r="E58" s="36">
        <v>0</v>
      </c>
      <c r="F58" s="36">
        <f>200</f>
        <v>200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/>
    </row>
    <row r="59" spans="1:15" ht="15" customHeight="1" x14ac:dyDescent="0.25">
      <c r="A59" s="39">
        <v>46</v>
      </c>
      <c r="B59" s="39" t="s">
        <v>145</v>
      </c>
      <c r="C59" s="40">
        <f t="shared" si="1"/>
        <v>200</v>
      </c>
      <c r="D59" s="36">
        <v>0</v>
      </c>
      <c r="E59" s="36">
        <v>0</v>
      </c>
      <c r="F59" s="36">
        <v>0</v>
      </c>
      <c r="G59" s="36">
        <v>0</v>
      </c>
      <c r="H59" s="36">
        <v>200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/>
    </row>
    <row r="60" spans="1:15" ht="15" customHeight="1" x14ac:dyDescent="0.25">
      <c r="A60" s="39">
        <v>46</v>
      </c>
      <c r="B60" s="39" t="s">
        <v>460</v>
      </c>
      <c r="C60" s="40">
        <f t="shared" si="1"/>
        <v>200</v>
      </c>
      <c r="D60" s="36">
        <v>0</v>
      </c>
      <c r="E60" s="36">
        <v>200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/>
    </row>
    <row r="61" spans="1:15" ht="15" customHeight="1" x14ac:dyDescent="0.25">
      <c r="A61" s="39">
        <v>47</v>
      </c>
      <c r="B61" s="39" t="s">
        <v>470</v>
      </c>
      <c r="C61" s="40">
        <f t="shared" si="1"/>
        <v>175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175</v>
      </c>
      <c r="M61" s="36">
        <v>0</v>
      </c>
      <c r="N61" s="36">
        <v>0</v>
      </c>
      <c r="O61" s="36"/>
    </row>
    <row r="62" spans="1:15" ht="15" customHeight="1" x14ac:dyDescent="0.25">
      <c r="A62" s="39">
        <v>47</v>
      </c>
      <c r="B62" s="39" t="s">
        <v>465</v>
      </c>
      <c r="C62" s="40">
        <f t="shared" si="1"/>
        <v>175</v>
      </c>
      <c r="D62" s="36">
        <v>0</v>
      </c>
      <c r="E62" s="36">
        <v>0</v>
      </c>
      <c r="F62" s="36">
        <v>0</v>
      </c>
      <c r="G62" s="36">
        <f>175</f>
        <v>175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/>
    </row>
    <row r="63" spans="1:15" ht="15" customHeight="1" x14ac:dyDescent="0.25">
      <c r="A63" s="39">
        <v>48</v>
      </c>
      <c r="B63" s="39" t="s">
        <v>471</v>
      </c>
      <c r="C63" s="40">
        <f t="shared" si="1"/>
        <v>160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160</v>
      </c>
      <c r="M63" s="36">
        <v>0</v>
      </c>
      <c r="N63" s="36">
        <v>0</v>
      </c>
      <c r="O63" s="36"/>
    </row>
    <row r="64" spans="1:15" ht="15" customHeight="1" x14ac:dyDescent="0.25">
      <c r="A64" s="39">
        <v>49</v>
      </c>
      <c r="B64" s="39" t="s">
        <v>467</v>
      </c>
      <c r="C64" s="40">
        <f t="shared" si="1"/>
        <v>130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130</v>
      </c>
      <c r="K64" s="36">
        <v>0</v>
      </c>
      <c r="L64" s="36">
        <v>0</v>
      </c>
      <c r="M64" s="36">
        <v>0</v>
      </c>
      <c r="N64" s="36">
        <v>0</v>
      </c>
      <c r="O64" s="36"/>
    </row>
    <row r="65" spans="1:15" ht="15" customHeight="1" x14ac:dyDescent="0.25">
      <c r="A65" s="39">
        <v>49</v>
      </c>
      <c r="B65" s="39" t="s">
        <v>462</v>
      </c>
      <c r="C65" s="40">
        <f t="shared" si="1"/>
        <v>130</v>
      </c>
      <c r="D65" s="36">
        <v>0</v>
      </c>
      <c r="E65" s="36">
        <v>0</v>
      </c>
      <c r="F65" s="36">
        <v>130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/>
    </row>
    <row r="66" spans="1:15" ht="15" customHeight="1" x14ac:dyDescent="0.25">
      <c r="A66" s="39">
        <v>50</v>
      </c>
      <c r="B66" s="39" t="s">
        <v>468</v>
      </c>
      <c r="C66" s="40">
        <f t="shared" si="1"/>
        <v>115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115</v>
      </c>
      <c r="L66" s="36">
        <v>0</v>
      </c>
      <c r="M66" s="36">
        <v>0</v>
      </c>
      <c r="N66" s="36">
        <v>0</v>
      </c>
      <c r="O66" s="36"/>
    </row>
    <row r="67" spans="1:15" ht="15" customHeight="1" x14ac:dyDescent="0.25">
      <c r="A67" s="39">
        <v>50</v>
      </c>
      <c r="B67" s="39" t="s">
        <v>466</v>
      </c>
      <c r="C67" s="40">
        <f t="shared" si="1"/>
        <v>115</v>
      </c>
      <c r="D67" s="36">
        <v>0</v>
      </c>
      <c r="E67" s="36">
        <v>0</v>
      </c>
      <c r="F67" s="36">
        <v>0</v>
      </c>
      <c r="G67" s="36">
        <v>115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/>
    </row>
    <row r="68" spans="1:15" ht="15" customHeight="1" x14ac:dyDescent="0.25">
      <c r="A68" s="39">
        <v>50</v>
      </c>
      <c r="B68" s="39" t="s">
        <v>71</v>
      </c>
      <c r="C68" s="40">
        <f t="shared" si="1"/>
        <v>115</v>
      </c>
      <c r="D68" s="36">
        <v>115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/>
    </row>
    <row r="69" spans="1:15" ht="15" x14ac:dyDescent="0.2">
      <c r="G69" s="6"/>
      <c r="H69" s="6"/>
      <c r="I69" s="6"/>
    </row>
    <row r="70" spans="1:15" ht="18.75" customHeight="1" x14ac:dyDescent="0.25">
      <c r="A70" s="17" t="s">
        <v>3</v>
      </c>
      <c r="B70" s="7"/>
      <c r="C70" s="7"/>
      <c r="D70" s="7"/>
      <c r="E70" s="3"/>
      <c r="F70" s="3"/>
      <c r="G70" s="3"/>
      <c r="H70" s="3"/>
      <c r="I70" s="3"/>
    </row>
    <row r="71" spans="1:15" ht="18.75" customHeight="1" x14ac:dyDescent="0.25">
      <c r="A71" s="18" t="s">
        <v>4</v>
      </c>
      <c r="B71" s="8"/>
      <c r="C71" s="8"/>
      <c r="D71" s="8"/>
      <c r="E71" s="4"/>
      <c r="F71" s="4"/>
      <c r="G71" s="4"/>
      <c r="H71" s="4"/>
      <c r="I71" s="4"/>
    </row>
    <row r="72" spans="1:15" ht="18.75" customHeight="1" x14ac:dyDescent="0.25">
      <c r="A72" s="19" t="s">
        <v>5</v>
      </c>
      <c r="B72" s="9"/>
      <c r="C72" s="9"/>
      <c r="D72" s="9"/>
      <c r="E72" s="5"/>
      <c r="F72" s="5"/>
      <c r="G72" s="5"/>
      <c r="H72" s="5"/>
      <c r="I72" s="5"/>
    </row>
    <row r="74" spans="1:15" ht="21" customHeight="1" x14ac:dyDescent="0.2"/>
    <row r="98" ht="18.75" customHeight="1" x14ac:dyDescent="0.2"/>
    <row r="99" ht="18.75" customHeight="1" x14ac:dyDescent="0.2"/>
  </sheetData>
  <sortState ref="A8:O68">
    <sortCondition descending="1" ref="C8:C68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9" ht="45" customHeight="1" x14ac:dyDescent="0.5">
      <c r="A2" s="63" t="s">
        <v>100</v>
      </c>
      <c r="B2" s="63"/>
      <c r="C2" s="63"/>
      <c r="D2" s="63"/>
      <c r="E2" s="63"/>
      <c r="F2" s="63"/>
      <c r="G2" s="63"/>
      <c r="H2" s="63"/>
      <c r="I2" s="63"/>
    </row>
    <row r="3" spans="1:9" ht="33" customHeight="1" x14ac:dyDescent="0.4">
      <c r="A3" s="64" t="s">
        <v>133</v>
      </c>
      <c r="B3" s="65"/>
      <c r="C3" s="65"/>
      <c r="D3" s="65"/>
      <c r="E3" s="65"/>
      <c r="F3" s="65"/>
      <c r="G3" s="65"/>
      <c r="H3" s="65"/>
      <c r="I3" s="65"/>
    </row>
    <row r="4" spans="1:9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</row>
    <row r="5" spans="1:9" ht="30" customHeight="1" x14ac:dyDescent="0.4">
      <c r="A5" s="66" t="s">
        <v>108</v>
      </c>
      <c r="B5" s="67"/>
      <c r="C5" s="67"/>
      <c r="D5" s="67"/>
      <c r="E5" s="67"/>
      <c r="F5" s="67"/>
      <c r="G5" s="67"/>
      <c r="H5" s="67"/>
      <c r="I5" s="67"/>
    </row>
    <row r="6" spans="1:9" ht="21" customHeight="1" x14ac:dyDescent="0.2">
      <c r="A6" s="68"/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36" customHeight="1" x14ac:dyDescent="0.5">
      <c r="A52" s="56" t="s">
        <v>100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2" ht="38.25" customHeight="1" x14ac:dyDescent="0.4">
      <c r="A53" s="50" t="s">
        <v>131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42" customHeight="1" x14ac:dyDescent="0.4">
      <c r="A54" s="46" t="s">
        <v>136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42" customHeight="1" x14ac:dyDescent="0.4">
      <c r="A55" s="58" t="s">
        <v>132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1:12" ht="21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2" t="s">
        <v>4</v>
      </c>
      <c r="B80" s="53"/>
      <c r="C80" s="53"/>
      <c r="D80" s="53"/>
      <c r="E80" s="20"/>
      <c r="F80" s="20"/>
      <c r="G80" s="20"/>
    </row>
    <row r="81" spans="1:7" ht="18.75" customHeight="1" x14ac:dyDescent="0.25">
      <c r="A81" s="54" t="s">
        <v>130</v>
      </c>
      <c r="B81" s="55"/>
      <c r="C81" s="55"/>
      <c r="D81" s="55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74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77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9" t="s">
        <v>3</v>
      </c>
      <c r="B43" s="70"/>
      <c r="C43" s="70"/>
      <c r="D43" s="7"/>
      <c r="E43" s="3"/>
      <c r="F43" s="3"/>
      <c r="G43" s="3"/>
      <c r="H43" s="3"/>
    </row>
    <row r="44" spans="1:8" ht="18.75" customHeight="1" x14ac:dyDescent="0.25">
      <c r="A44" s="71" t="s">
        <v>4</v>
      </c>
      <c r="B44" s="72"/>
      <c r="C44" s="72"/>
      <c r="D44" s="8"/>
      <c r="E44" s="4"/>
      <c r="F44" s="4"/>
      <c r="G44" s="4"/>
      <c r="H44" s="4"/>
    </row>
    <row r="45" spans="1:8" ht="18.75" customHeight="1" x14ac:dyDescent="0.25">
      <c r="A45" s="73" t="s">
        <v>5</v>
      </c>
      <c r="B45" s="74"/>
      <c r="C45" s="74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3" customHeight="1" x14ac:dyDescent="0.4">
      <c r="A3" s="64" t="s">
        <v>46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30" customHeight="1" x14ac:dyDescent="0.4">
      <c r="A5" s="66" t="s">
        <v>51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30.7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9" t="s">
        <v>3</v>
      </c>
      <c r="B50" s="70"/>
      <c r="C50" s="70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1" t="s">
        <v>4</v>
      </c>
      <c r="B51" s="72"/>
      <c r="C51" s="72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3" t="s">
        <v>5</v>
      </c>
      <c r="B52" s="74"/>
      <c r="C52" s="74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8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26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21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9" t="s">
        <v>3</v>
      </c>
      <c r="B32" s="70"/>
      <c r="C32" s="70"/>
      <c r="D32" s="7"/>
      <c r="E32" s="3"/>
      <c r="F32" s="3"/>
      <c r="G32" s="3"/>
      <c r="H32" s="3"/>
    </row>
    <row r="33" spans="1:8" ht="18.75" customHeight="1" x14ac:dyDescent="0.25">
      <c r="A33" s="71" t="s">
        <v>4</v>
      </c>
      <c r="B33" s="72"/>
      <c r="C33" s="72"/>
      <c r="D33" s="8"/>
      <c r="E33" s="4"/>
      <c r="F33" s="4"/>
      <c r="G33" s="4"/>
      <c r="H33" s="4"/>
    </row>
    <row r="34" spans="1:8" ht="18.75" customHeight="1" x14ac:dyDescent="0.25">
      <c r="A34" s="73" t="s">
        <v>5</v>
      </c>
      <c r="B34" s="74"/>
      <c r="C34" s="74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7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40.5" customHeight="1" x14ac:dyDescent="0.4">
      <c r="A3" s="46" t="s">
        <v>370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6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40.5" customHeight="1" x14ac:dyDescent="0.4">
      <c r="A3" s="46" t="s">
        <v>349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4">
      <c r="A5" s="48" t="s">
        <v>365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226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2025-11-24T07:51:50Z</dcterms:modified>
</cp:coreProperties>
</file>