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6-17-25 - 9-6-25 (6 quarter)" sheetId="60" r:id="rId1"/>
    <sheet name="3-25-25 - 6-14-25 (5 quarter)" sheetId="59" state="hidden" r:id="rId2"/>
    <sheet name="12-30-24 - 3-22-25 (4 quarter)" sheetId="58" state="hidden" r:id="rId3"/>
    <sheet name="10-7-24 - 12-23-24 (3 quarter)" sheetId="57" state="hidden" r:id="rId4"/>
    <sheet name="7-15-24 - 9-30-24 (2 quarter)" sheetId="56" state="hidden" r:id="rId5"/>
    <sheet name="4-22-24 - 7-8-24 (1 quarter)" sheetId="55" state="hidden" r:id="rId6"/>
    <sheet name="10-10-23 - 12-19-23 (2 quarter)" sheetId="54" state="hidden" r:id="rId7"/>
    <sheet name="7-11-23 - 9-26-23 (1 quarterly)" sheetId="53" state="hidden" r:id="rId8"/>
    <sheet name="3-1-22 - 5-17-23 (1 month)" sheetId="52" state="hidden" r:id="rId9"/>
    <sheet name="12-21-22 - 1-18-23 (1 month)" sheetId="51" state="hidden" r:id="rId10"/>
    <sheet name="5-27-22 - 6-24-22 (3 month)" sheetId="50" state="hidden" r:id="rId11"/>
    <sheet name="3-14-22 - 4-15-22 (1 month)" sheetId="49" state="hidden" r:id="rId12"/>
    <sheet name="12-27-21 - 2-7-22 (1 month)" sheetId="48" state="hidden" r:id="rId13"/>
  </sheets>
  <definedNames>
    <definedName name="_xlnm.Print_Area" localSheetId="6">'10-10-23 - 12-19-23 (2 quarter)'!$A$1:$O$62</definedName>
    <definedName name="_xlnm.Print_Area" localSheetId="3">'10-7-24 - 12-23-24 (3 quarter)'!$A$1:$O$53</definedName>
    <definedName name="_xlnm.Print_Area" localSheetId="9">'12-21-22 - 1-18-23 (1 month)'!$A$1:$L$81</definedName>
    <definedName name="_xlnm.Print_Area" localSheetId="12">'12-27-21 - 2-7-22 (1 month)'!$A$1:$H$34</definedName>
    <definedName name="_xlnm.Print_Area" localSheetId="2">'12-30-24 - 3-22-25 (4 quarter)'!$A$1:$Z$67</definedName>
    <definedName name="_xlnm.Print_Area" localSheetId="8">'3-1-22 - 5-17-23 (1 month)'!$A$1:$O$56</definedName>
    <definedName name="_xlnm.Print_Area" localSheetId="11">'3-14-22 - 4-15-22 (1 month)'!$A$1:$J$52</definedName>
    <definedName name="_xlnm.Print_Area" localSheetId="1">'3-25-25 - 6-14-25 (5 quarter)'!$A$1:$AA$68</definedName>
    <definedName name="_xlnm.Print_Area" localSheetId="5">'4-22-24 - 7-8-24 (1 quarter)'!$A$1:$O$58</definedName>
    <definedName name="_xlnm.Print_Area" localSheetId="10">'5-27-22 - 6-24-22 (3 month)'!$A$1:$H$45</definedName>
    <definedName name="_xlnm.Print_Area" localSheetId="0">'6-17-25 - 9-6-25 (6 quarter)'!$A$1:$O$79</definedName>
    <definedName name="_xlnm.Print_Area" localSheetId="7">'7-11-23 - 9-26-23 (1 quarterly)'!$A$1:$O$71</definedName>
    <definedName name="_xlnm.Print_Area" localSheetId="4">'7-15-24 - 9-30-24 (2 quarter)'!$A$1:$O$61</definedName>
  </definedNames>
  <calcPr calcId="145621"/>
</workbook>
</file>

<file path=xl/calcChain.xml><?xml version="1.0" encoding="utf-8"?>
<calcChain xmlns="http://schemas.openxmlformats.org/spreadsheetml/2006/main">
  <c r="M70" i="60" l="1"/>
  <c r="C70" i="60"/>
  <c r="M14" i="60"/>
  <c r="M15" i="60"/>
  <c r="M12" i="60"/>
  <c r="M10" i="60"/>
  <c r="M35" i="60"/>
  <c r="M8" i="60"/>
  <c r="M9" i="60"/>
  <c r="M36" i="60"/>
  <c r="M11" i="60"/>
  <c r="M22" i="60"/>
  <c r="M21" i="60"/>
  <c r="M39" i="60"/>
  <c r="M47" i="60"/>
  <c r="C47" i="60"/>
  <c r="M13" i="60"/>
  <c r="L11" i="60" l="1"/>
  <c r="L59" i="60"/>
  <c r="C59" i="60" s="1"/>
  <c r="L13" i="60"/>
  <c r="L10" i="60"/>
  <c r="L25" i="60"/>
  <c r="L15" i="60"/>
  <c r="L52" i="60"/>
  <c r="C52" i="60"/>
  <c r="L9" i="60"/>
  <c r="L12" i="60"/>
  <c r="L21" i="60"/>
  <c r="L34" i="60"/>
  <c r="L49" i="60"/>
  <c r="L16" i="60"/>
  <c r="L20" i="60"/>
  <c r="L54" i="60"/>
  <c r="C54" i="60" s="1"/>
  <c r="L50" i="60"/>
  <c r="C50" i="60"/>
  <c r="L31" i="60"/>
  <c r="L27" i="60"/>
  <c r="C74" i="60"/>
  <c r="K10" i="60"/>
  <c r="C49" i="60"/>
  <c r="K9" i="60"/>
  <c r="C61" i="60"/>
  <c r="K28" i="60"/>
  <c r="K16" i="60"/>
  <c r="K13" i="60"/>
  <c r="K8" i="60"/>
  <c r="K19" i="60"/>
  <c r="K62" i="60"/>
  <c r="C62" i="60"/>
  <c r="K43" i="60"/>
  <c r="K14" i="60"/>
  <c r="K12" i="60"/>
  <c r="K20" i="60"/>
  <c r="K32" i="60"/>
  <c r="C73" i="60" l="1"/>
  <c r="J35" i="60"/>
  <c r="J22" i="60"/>
  <c r="C24" i="60"/>
  <c r="J14" i="60"/>
  <c r="J10" i="60"/>
  <c r="J9" i="60"/>
  <c r="J13" i="60"/>
  <c r="J71" i="60"/>
  <c r="C71" i="60"/>
  <c r="J56" i="60"/>
  <c r="C56" i="60"/>
  <c r="J66" i="60"/>
  <c r="C66" i="60"/>
  <c r="J23" i="60"/>
  <c r="J45" i="60"/>
  <c r="J16" i="60"/>
  <c r="J12" i="60"/>
  <c r="J19" i="60"/>
  <c r="J31" i="60"/>
  <c r="I8" i="60"/>
  <c r="I11" i="60"/>
  <c r="C64" i="60"/>
  <c r="C60" i="60"/>
  <c r="C57" i="60"/>
  <c r="I30" i="60"/>
  <c r="C53" i="60"/>
  <c r="C46" i="60"/>
  <c r="I33" i="60"/>
  <c r="I75" i="60"/>
  <c r="C75" i="60"/>
  <c r="I32" i="60"/>
  <c r="I10" i="60"/>
  <c r="I26" i="60"/>
  <c r="I22" i="60"/>
  <c r="I18" i="60"/>
  <c r="I19" i="60"/>
  <c r="I16" i="60"/>
  <c r="I21" i="60"/>
  <c r="I34" i="60"/>
  <c r="I25" i="60"/>
  <c r="I23" i="60"/>
  <c r="I28" i="60"/>
  <c r="G72" i="60"/>
  <c r="C72" i="60"/>
  <c r="H10" i="60" l="1"/>
  <c r="H12" i="60"/>
  <c r="H22" i="60"/>
  <c r="H16" i="60"/>
  <c r="C26" i="60"/>
  <c r="H9" i="60"/>
  <c r="H8" i="60"/>
  <c r="H14" i="60"/>
  <c r="H11" i="60"/>
  <c r="H13" i="60" l="1"/>
  <c r="H20" i="60"/>
  <c r="H23" i="60"/>
  <c r="H33" i="60"/>
  <c r="C33" i="60" s="1"/>
  <c r="H21" i="60"/>
  <c r="H41" i="60"/>
  <c r="H34" i="60"/>
  <c r="H18" i="60"/>
  <c r="G35" i="60" l="1"/>
  <c r="C35" i="60" s="1"/>
  <c r="G19" i="60"/>
  <c r="G41" i="60"/>
  <c r="C41" i="60"/>
  <c r="G65" i="60"/>
  <c r="C65" i="60"/>
  <c r="G25" i="60"/>
  <c r="C25" i="60"/>
  <c r="G23" i="60"/>
  <c r="G43" i="60"/>
  <c r="G21" i="60"/>
  <c r="G12" i="60"/>
  <c r="G14" i="60"/>
  <c r="C58" i="60"/>
  <c r="G45" i="60"/>
  <c r="C45" i="60"/>
  <c r="G16" i="60"/>
  <c r="G8" i="60"/>
  <c r="G10" i="60"/>
  <c r="G18" i="60"/>
  <c r="C67" i="60"/>
  <c r="F9" i="60"/>
  <c r="F11" i="60"/>
  <c r="F12" i="60"/>
  <c r="F10" i="60"/>
  <c r="F15" i="60"/>
  <c r="F14" i="60"/>
  <c r="C16" i="60"/>
  <c r="F69" i="60"/>
  <c r="C69" i="60"/>
  <c r="F37" i="60"/>
  <c r="F21" i="60"/>
  <c r="F19" i="60"/>
  <c r="F22" i="60"/>
  <c r="C22" i="60"/>
  <c r="F34" i="60"/>
  <c r="C34" i="60"/>
  <c r="F29" i="60"/>
  <c r="F8" i="60"/>
  <c r="E14" i="60"/>
  <c r="E20" i="60"/>
  <c r="E27" i="60"/>
  <c r="E44" i="60"/>
  <c r="E48" i="60"/>
  <c r="E10" i="60"/>
  <c r="E18" i="60"/>
  <c r="E9" i="60"/>
  <c r="E19" i="60"/>
  <c r="C38" i="60"/>
  <c r="C8" i="60"/>
  <c r="E32" i="60" l="1"/>
  <c r="E12" i="60"/>
  <c r="C48" i="60"/>
  <c r="E11" i="60"/>
  <c r="C44" i="60"/>
  <c r="E13" i="60"/>
  <c r="C14" i="60"/>
  <c r="E42" i="60"/>
  <c r="C19" i="60"/>
  <c r="E23" i="60"/>
  <c r="D29" i="60" l="1"/>
  <c r="D30" i="60"/>
  <c r="D42" i="60"/>
  <c r="C42" i="60" s="1"/>
  <c r="D43" i="60"/>
  <c r="C43" i="60" s="1"/>
  <c r="D20" i="60"/>
  <c r="C20" i="60" s="1"/>
  <c r="D13" i="60"/>
  <c r="D31" i="60"/>
  <c r="C31" i="60" s="1"/>
  <c r="D18" i="60"/>
  <c r="C18" i="60" s="1"/>
  <c r="D15" i="60"/>
  <c r="C15" i="60" s="1"/>
  <c r="D39" i="60"/>
  <c r="D40" i="60"/>
  <c r="C40" i="60" s="1"/>
  <c r="D9" i="60"/>
  <c r="C9" i="60" s="1"/>
  <c r="D36" i="60"/>
  <c r="C36" i="60" s="1"/>
  <c r="D21" i="60"/>
  <c r="D11" i="60"/>
  <c r="C11" i="60" s="1"/>
  <c r="D27" i="60"/>
  <c r="C68" i="60"/>
  <c r="C51" i="60"/>
  <c r="C10" i="60"/>
  <c r="C37" i="60"/>
  <c r="C23" i="60"/>
  <c r="C29" i="60"/>
  <c r="C39" i="60"/>
  <c r="C55" i="60"/>
  <c r="C30" i="60"/>
  <c r="C28" i="60"/>
  <c r="C17" i="60"/>
  <c r="C27" i="60"/>
  <c r="C63" i="60"/>
  <c r="C32" i="60"/>
  <c r="C21" i="60"/>
  <c r="C13" i="60"/>
  <c r="C12" i="60"/>
  <c r="C63" i="59" l="1"/>
  <c r="C64" i="59" l="1"/>
  <c r="C49" i="59"/>
  <c r="C54" i="59" l="1"/>
  <c r="C53" i="59"/>
  <c r="C61" i="59"/>
  <c r="C31" i="59"/>
  <c r="C38" i="59"/>
  <c r="C29" i="59"/>
  <c r="C56" i="59"/>
  <c r="C46" i="59"/>
  <c r="C57" i="59" l="1"/>
  <c r="C52" i="59"/>
  <c r="C21" i="59"/>
  <c r="C37" i="59"/>
  <c r="C60" i="59" l="1"/>
  <c r="C59" i="59"/>
  <c r="C28" i="59" l="1"/>
  <c r="C39" i="59"/>
  <c r="C26" i="59"/>
  <c r="C58" i="59"/>
  <c r="C47" i="59"/>
  <c r="C42" i="59"/>
  <c r="C34" i="59" l="1"/>
  <c r="C51" i="59"/>
  <c r="C40" i="59" l="1"/>
  <c r="C50" i="59"/>
  <c r="C24" i="59" l="1"/>
  <c r="C45" i="59"/>
  <c r="C55" i="59"/>
  <c r="C32" i="59"/>
  <c r="C33" i="59"/>
  <c r="C48" i="59" l="1"/>
  <c r="C16" i="59"/>
  <c r="C36" i="59"/>
  <c r="C44" i="59"/>
  <c r="C25" i="59"/>
  <c r="C13" i="59"/>
  <c r="C41" i="59" l="1"/>
  <c r="C43" i="59"/>
  <c r="C35" i="59"/>
  <c r="C17" i="59"/>
  <c r="C19" i="59"/>
  <c r="C27" i="59"/>
  <c r="C18" i="59"/>
  <c r="C10" i="59"/>
  <c r="C8" i="59"/>
  <c r="C12" i="59"/>
  <c r="C20" i="59"/>
  <c r="C62" i="59"/>
  <c r="C15" i="59"/>
  <c r="C22" i="59"/>
  <c r="C23" i="59"/>
  <c r="C14" i="59"/>
  <c r="C11" i="59"/>
  <c r="C9" i="59"/>
  <c r="C30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<sst xmlns="http://schemas.openxmlformats.org/spreadsheetml/2006/main" count="769" uniqueCount="434">
  <si>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</si>
  <si>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</si>
  <si>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</si>
  <si>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</si>
  <si>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</si>
  <si>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</si>
  <si>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</si>
  <si>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</si>
  <si>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</si>
  <si>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</si>
  <si>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</si>
  <si>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</si>
  <si>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</si>
  <si>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</si>
  <si>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</si>
  <si>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</si>
  <si>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</si>
  <si>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</si>
  <si>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</si>
  <si>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</si>
  <si>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</si>
  <si>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</si>
  <si>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</si>
  <si>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</si>
  <si>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</si>
  <si>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</si>
  <si>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</si>
  <si>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</si>
  <si>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</si>
  <si>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</si>
  <si>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</si>
  <si>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</si>
  <si>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</si>
  <si>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</si>
  <si>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</si>
  <si>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</si>
  <si>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</si>
  <si>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</si>
  <si>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</si>
  <si>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</si>
  <si>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</si>
  <si>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</si>
  <si>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</si>
  <si>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</si>
  <si>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</si>
  <si>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</si>
  <si>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</si>
  <si>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</si>
  <si>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</si>
  <si>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</si>
  <si>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</si>
  <si>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</si>
  <si>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</si>
  <si>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</si>
  <si>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</si>
  <si>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</si>
  <si>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</si>
  <si>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</si>
  <si>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</si>
  <si>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</si>
  <si>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</si>
  <si>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</si>
  <si>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</si>
  <si>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</si>
  <si>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</si>
  <si>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</si>
  <si>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</si>
  <si>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</si>
  <si>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</si>
  <si>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</si>
  <si>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</si>
  <si>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</si>
  <si>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</si>
  <si>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</si>
  <si>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</si>
  <si>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</si>
  <si>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</si>
  <si>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</si>
  <si>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</si>
  <si>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</si>
  <si>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</si>
  <si>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</si>
  <si>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</si>
  <si>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</si>
  <si>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</si>
  <si>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</si>
  <si>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</si>
  <si>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</si>
  <si>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</si>
  <si>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</si>
  <si>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</si>
  <si>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</si>
  <si>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</si>
  <si>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</si>
  <si>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</si>
  <si>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</si>
  <si>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</si>
  <si>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</si>
  <si>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</si>
  <si>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</si>
  <si>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</si>
  <si>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</si>
  <si>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</si>
  <si>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</si>
  <si>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</si>
  <si>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</si>
  <si>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</si>
  <si>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</si>
  <si>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</si>
  <si>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</si>
  <si>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</si>
  <si>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</si>
  <si>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</si>
  <si>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</si>
  <si>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</si>
  <si>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</si>
  <si>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</si>
  <si>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</si>
  <si>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</si>
  <si>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</si>
  <si>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</si>
  <si>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</si>
  <si>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</si>
  <si>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</si>
  <si>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</si>
  <si>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</si>
  <si>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</si>
  <si>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</si>
  <si>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</si>
  <si>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</si>
  <si>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</si>
  <si>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</si>
  <si>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</si>
  <si>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</si>
  <si>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</si>
  <si>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</si>
  <si>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</si>
  <si>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</si>
  <si>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</si>
  <si>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</si>
  <si>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</si>
  <si>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</si>
  <si>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</si>
  <si>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</si>
  <si>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</si>
  <si>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</si>
  <si>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</si>
  <si>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</si>
  <si>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</si>
  <si>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</si>
  <si>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</si>
  <si>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</si>
  <si>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</si>
  <si>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</si>
  <si>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</si>
  <si>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</si>
  <si>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</si>
  <si>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</si>
  <si>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</si>
  <si>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</si>
  <si>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</si>
  <si>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</si>
  <si>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</si>
  <si>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</si>
  <si>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</si>
  <si>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</si>
  <si>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</si>
  <si>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</si>
  <si>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</si>
  <si>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</si>
  <si>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</si>
  <si>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</si>
  <si>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</si>
  <si>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</si>
  <si>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</si>
  <si>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</si>
  <si>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</si>
  <si>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</si>
  <si>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</si>
  <si>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</si>
  <si>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</si>
  <si>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</si>
  <si>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</si>
  <si>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</si>
  <si>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</si>
  <si>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</si>
  <si>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</si>
  <si>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</si>
  <si>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</si>
  <si>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</si>
  <si>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</si>
  <si>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</si>
  <si>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</si>
  <si>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</si>
  <si>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</si>
  <si>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</si>
  <si>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</si>
  <si>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</si>
  <si>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</si>
  <si>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</si>
  <si>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</si>
  <si>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</si>
  <si>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</si>
  <si>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</si>
  <si>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</si>
  <si>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</si>
  <si>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</si>
  <si>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</si>
  <si>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</si>
  <si>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</si>
  <si>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</si>
  <si>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</si>
  <si>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</si>
  <si>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</si>
  <si>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</si>
  <si>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</si>
  <si>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</si>
  <si>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</si>
  <si>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</si>
  <si>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</si>
  <si>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</si>
  <si>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</si>
  <si>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</si>
  <si>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</si>
  <si>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</si>
  <si>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</si>
  <si>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</si>
  <si>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</si>
  <si>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</si>
  <si>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</si>
  <si>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</si>
  <si>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</si>
  <si>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</si>
  <si>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</si>
  <si>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</si>
  <si>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</si>
  <si>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</si>
  <si>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</si>
  <si>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</si>
  <si>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</si>
  <si>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</si>
  <si>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</si>
  <si>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</si>
  <si>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</si>
  <si>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</si>
  <si>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</si>
  <si>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</si>
  <si>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</si>
  <si>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</si>
  <si>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</si>
  <si>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</si>
  <si>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</si>
  <si>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</si>
  <si>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</si>
  <si>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</si>
  <si>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</si>
  <si>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</si>
  <si>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</si>
  <si>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</si>
  <si>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</si>
  <si>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</si>
  <si>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</si>
  <si>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</si>
  <si>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</si>
  <si>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</si>
  <si>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</si>
  <si>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</si>
  <si>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</si>
  <si>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</si>
  <si>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</si>
  <si>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</si>
  <si>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</si>
  <si>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</si>
  <si>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</si>
  <si>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</si>
  <si>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</si>
  <si>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</si>
  <si>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</si>
  <si>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</si>
  <si>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</si>
  <si>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</si>
  <si>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</si>
  <si>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</si>
  <si>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</si>
  <si>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</si>
  <si>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</si>
  <si>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</si>
  <si>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</si>
  <si>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</si>
  <si>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</si>
  <si>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</si>
  <si>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</si>
  <si>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</si>
  <si>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</si>
  <si>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</si>
  <si>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</si>
  <si>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</si>
  <si>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</si>
  <si>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</si>
  <si>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</si>
  <si>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</si>
  <si>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</si>
  <si>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</si>
  <si>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</si>
  <si>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</si>
  <si>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</si>
  <si>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</si>
  <si>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</si>
  <si>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</si>
  <si>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</si>
  <si>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</si>
  <si>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</si>
  <si>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</si>
  <si>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</si>
  <si>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</si>
  <si>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</si>
  <si>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</si>
  <si>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</si>
  <si>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</si>
  <si>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</si>
  <si>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</si>
  <si>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</si>
  <si>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</si>
  <si>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</si>
  <si>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</si>
  <si>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</si>
  <si>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</si>
  <si>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</si>
  <si>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</si>
  <si>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</si>
  <si>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</si>
  <si>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</si>
  <si>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</si>
  <si>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</si>
  <si>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</si>
  <si>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</si>
  <si>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</si>
  <si>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</si>
  <si>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</si>
  <si>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</si>
  <si>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</si>
  <si>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</si>
  <si>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</si>
  <si>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</si>
  <si>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</si>
  <si>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</si>
  <si>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</si>
  <si>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</si>
  <si>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</si>
  <si>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</si>
  <si>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</si>
  <si>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</si>
  <si>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</si>
  <si>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</si>
  <si>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</si>
  <si>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</si>
  <si>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</si>
  <si>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</si>
  <si>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</si>
  <si>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</si>
  <si>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</si>
  <si>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</si>
  <si>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</si>
  <si>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</si>
  <si>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</si>
  <si>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</si>
  <si>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</si>
  <si>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</si>
  <si>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</si>
  <si>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</si>
  <si>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</si>
  <si>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</si>
  <si>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</si>
  <si>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</si>
  <si>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</si>
  <si>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</si>
  <si>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</si>
  <si>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</si>
  <si>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</si>
  <si>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</si>
  <si>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</si>
  <si>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</si>
  <si>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</si>
  <si>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</si>
  <si>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</si>
  <si>
    <t>Wasson, Bill</t>
  </si>
  <si>
    <t>Billmyre, Ashley</t>
  </si>
  <si>
    <t>Gundy, Steve</t>
  </si>
  <si>
    <t>Harrington, Lori</t>
  </si>
  <si>
    <t>Osborne, Jerry</t>
  </si>
  <si>
    <t>Kinscome, James</t>
  </si>
  <si>
    <t>Hornton, Jesse</t>
  </si>
  <si>
    <t>Rahn, Allyson</t>
  </si>
  <si>
    <t>Lansford, Nate</t>
  </si>
  <si>
    <t>Jackson, Quante</t>
  </si>
  <si>
    <t>6/17 - 6/21</t>
  </si>
  <si>
    <t>6/24 - 6/28</t>
  </si>
  <si>
    <t>7/1 - 7/5</t>
  </si>
  <si>
    <t>7/8 - 7/12</t>
  </si>
  <si>
    <t>7/15 - 7/19</t>
  </si>
  <si>
    <t>7/22 - 7/26</t>
  </si>
  <si>
    <t>7/29 - 8/2</t>
  </si>
  <si>
    <t>8/5 - 8/9</t>
  </si>
  <si>
    <t>8/12 - 8/16</t>
  </si>
  <si>
    <t>8/19 - 8/23</t>
  </si>
  <si>
    <t>8/26 - 8/30</t>
  </si>
  <si>
    <t>9/2 - 9/6</t>
  </si>
  <si>
    <t>QUARTERLY EVENT: TUESDAY 9/9/25</t>
  </si>
  <si>
    <t>Edwards, James</t>
  </si>
  <si>
    <t>Morelli, Max</t>
  </si>
  <si>
    <t>Polar, Daija</t>
  </si>
  <si>
    <t>Storley, Caron</t>
  </si>
  <si>
    <t>Dowdy, Grant</t>
  </si>
  <si>
    <t>Newman, Robert</t>
  </si>
  <si>
    <t>Cantu, David</t>
  </si>
  <si>
    <t>Alexander, Timothy</t>
  </si>
  <si>
    <t>Ocon, Susan</t>
  </si>
  <si>
    <t>Davis, Dana</t>
  </si>
  <si>
    <t>Aguila, Luis</t>
  </si>
  <si>
    <t>Webb, Garret</t>
  </si>
  <si>
    <t>Chandler, Paige</t>
  </si>
  <si>
    <t>Chandler, Angel</t>
  </si>
  <si>
    <t>Chaparla, Pavan</t>
  </si>
  <si>
    <t>Davis, Miyah</t>
  </si>
  <si>
    <t>Pedlesnick, Sean</t>
  </si>
  <si>
    <t>Garza, Eric</t>
  </si>
  <si>
    <t>Wetmore, William</t>
  </si>
  <si>
    <t>Davis, Adrian</t>
  </si>
  <si>
    <t>Aguilar, Gabriel</t>
  </si>
  <si>
    <t>Livingston, Paul</t>
  </si>
  <si>
    <t>Isham, Courtney</t>
  </si>
  <si>
    <t>Brown, Denio</t>
  </si>
  <si>
    <t>Lopez, Ruby</t>
  </si>
  <si>
    <t>Fletcher, Vontez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</si>
</sst>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561974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1074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3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tabSelected="1" workbookViewId="0">
      <selection activeCell="N8" sqref="N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5" width="9.85546875" customWidth="1"/>
    <col min="6" max="7" width="8.42578125" customWidth="1"/>
    <col min="8" max="9" width="9.85546875" customWidth="1"/>
    <col min="10" max="10" width="8.7109375" customWidth="1"/>
    <col min="11" max="11" width="8.42578125" customWidth="1"/>
    <col min="12" max="14" width="9.85546875" customWidth="1"/>
    <col min="15" max="15" width="8.4257812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407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371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">
      <c r="A7" s="30" t="s">
        <v>1</v>
      </c>
      <c r="B7" s="30" t="s">
        <v>0</v>
      </c>
      <c r="C7" s="30" t="s">
        <v>2</v>
      </c>
      <c r="D7" s="31" t="s">
        <v>395</v>
      </c>
      <c r="E7" s="31" t="s">
        <v>396</v>
      </c>
      <c r="F7" s="31" t="s">
        <v>397</v>
      </c>
      <c r="G7" s="31" t="s">
        <v>398</v>
      </c>
      <c r="H7" s="31" t="s">
        <v>399</v>
      </c>
      <c r="I7" s="31" t="s">
        <v>400</v>
      </c>
      <c r="J7" s="31" t="s">
        <v>401</v>
      </c>
      <c r="K7" s="31" t="s">
        <v>402</v>
      </c>
      <c r="L7" s="31" t="s">
        <v>403</v>
      </c>
      <c r="M7" s="31" t="s">
        <v>404</v>
      </c>
      <c r="N7" s="31" t="s">
        <v>405</v>
      </c>
      <c r="O7" s="31" t="s">
        <v>406</v>
      </c>
    </row>
    <row r="8" spans="1:15" ht="15" customHeight="1" x14ac:dyDescent="0.2">
      <c r="A8" s="32">
        <v>1</v>
      </c>
      <c r="B8" s="32" t="s">
        <v>24</v>
      </c>
      <c r="C8" s="36">
        <f>SUM(D8:O8)</f>
        <v>5305</v>
      </c>
      <c r="D8" s="43">
        <v>0</v>
      </c>
      <c r="E8" s="43">
        <v>575</v>
      </c>
      <c r="F8" s="43">
        <f>575</f>
        <v>575</v>
      </c>
      <c r="G8" s="43">
        <f>425</f>
        <v>425</v>
      </c>
      <c r="H8" s="43">
        <f>575+275</f>
        <v>850</v>
      </c>
      <c r="I8" s="43">
        <f>300+130</f>
        <v>430</v>
      </c>
      <c r="J8" s="43">
        <v>575</v>
      </c>
      <c r="K8" s="43">
        <f>475+575</f>
        <v>1050</v>
      </c>
      <c r="L8" s="43">
        <v>575</v>
      </c>
      <c r="M8" s="43">
        <f>250</f>
        <v>250</v>
      </c>
      <c r="N8" s="43"/>
      <c r="O8" s="43"/>
    </row>
    <row r="9" spans="1:15" ht="15" customHeight="1" x14ac:dyDescent="0.2">
      <c r="A9" s="32">
        <v>2</v>
      </c>
      <c r="B9" s="32" t="s">
        <v>23</v>
      </c>
      <c r="C9" s="36">
        <f>SUM(D9:O9)</f>
        <v>4520</v>
      </c>
      <c r="D9" s="43">
        <f>325</f>
        <v>325</v>
      </c>
      <c r="E9" s="43">
        <f>575+350</f>
        <v>925</v>
      </c>
      <c r="F9" s="43">
        <f>325+225</f>
        <v>550</v>
      </c>
      <c r="G9" s="43">
        <v>0</v>
      </c>
      <c r="H9" s="43">
        <f>325+250</f>
        <v>575</v>
      </c>
      <c r="I9" s="43">
        <v>115</v>
      </c>
      <c r="J9" s="43">
        <f>425+350</f>
        <v>775</v>
      </c>
      <c r="K9" s="43">
        <f>275+200</f>
        <v>475</v>
      </c>
      <c r="L9" s="43">
        <f>130+375</f>
        <v>505</v>
      </c>
      <c r="M9" s="43">
        <f>275</f>
        <v>275</v>
      </c>
      <c r="N9" s="43"/>
      <c r="O9" s="43"/>
    </row>
    <row r="10" spans="1:15" ht="15" customHeight="1" x14ac:dyDescent="0.2">
      <c r="A10" s="32">
        <v>3</v>
      </c>
      <c r="B10" s="32" t="s">
        <v>392</v>
      </c>
      <c r="C10" s="36">
        <f>SUM(D10:O10)</f>
        <v>4350</v>
      </c>
      <c r="D10" s="43">
        <v>275</v>
      </c>
      <c r="E10" s="43">
        <f>250+275</f>
        <v>525</v>
      </c>
      <c r="F10" s="43">
        <f>225+300</f>
        <v>525</v>
      </c>
      <c r="G10" s="43">
        <f>475</f>
        <v>475</v>
      </c>
      <c r="H10" s="43">
        <f>475+115</f>
        <v>590</v>
      </c>
      <c r="I10" s="43">
        <f>145</f>
        <v>145</v>
      </c>
      <c r="J10" s="43">
        <f>475+325</f>
        <v>800</v>
      </c>
      <c r="K10" s="43">
        <f>250+145</f>
        <v>395</v>
      </c>
      <c r="L10" s="43">
        <f>145+275</f>
        <v>420</v>
      </c>
      <c r="M10" s="43">
        <f>200</f>
        <v>200</v>
      </c>
      <c r="N10" s="43"/>
      <c r="O10" s="43"/>
    </row>
    <row r="11" spans="1:15" ht="15" customHeight="1" x14ac:dyDescent="0.2">
      <c r="A11" s="32">
        <v>4</v>
      </c>
      <c r="B11" s="32" t="s">
        <v>287</v>
      </c>
      <c r="C11" s="36">
        <f>SUM(D11:O11)</f>
        <v>3745</v>
      </c>
      <c r="D11" s="43">
        <f>475</f>
        <v>475</v>
      </c>
      <c r="E11" s="43">
        <f>225</f>
        <v>225</v>
      </c>
      <c r="F11" s="43">
        <f>375+250</f>
        <v>625</v>
      </c>
      <c r="G11" s="43">
        <v>0</v>
      </c>
      <c r="H11" s="43">
        <f>130+375</f>
        <v>505</v>
      </c>
      <c r="I11" s="43">
        <f>325+160</f>
        <v>485</v>
      </c>
      <c r="J11" s="43">
        <v>300</v>
      </c>
      <c r="K11" s="43">
        <v>475</v>
      </c>
      <c r="L11" s="43">
        <f>200+130</f>
        <v>330</v>
      </c>
      <c r="M11" s="43">
        <f>325</f>
        <v>325</v>
      </c>
      <c r="N11" s="43"/>
      <c r="O11" s="43"/>
    </row>
    <row r="12" spans="1:15" ht="15" customHeight="1" x14ac:dyDescent="0.2">
      <c r="A12" s="32">
        <v>5</v>
      </c>
      <c r="B12" s="32" t="s">
        <v>261</v>
      </c>
      <c r="C12" s="36">
        <f>SUM(D12:O12)</f>
        <v>3690</v>
      </c>
      <c r="D12" s="43">
        <v>575</v>
      </c>
      <c r="E12" s="43">
        <f>160</f>
        <v>160</v>
      </c>
      <c r="F12" s="43">
        <f>475+275</f>
        <v>750</v>
      </c>
      <c r="G12" s="43">
        <f>275</f>
        <v>275</v>
      </c>
      <c r="H12" s="43">
        <f>350+130</f>
        <v>480</v>
      </c>
      <c r="I12" s="43">
        <v>0</v>
      </c>
      <c r="J12" s="43">
        <f>325</f>
        <v>325</v>
      </c>
      <c r="K12" s="43">
        <f>350</f>
        <v>350</v>
      </c>
      <c r="L12" s="43">
        <f>175+425</f>
        <v>600</v>
      </c>
      <c r="M12" s="43">
        <f>175</f>
        <v>175</v>
      </c>
      <c r="N12" s="43"/>
      <c r="O12" s="43"/>
    </row>
    <row r="13" spans="1:15" ht="15" customHeight="1" x14ac:dyDescent="0.2">
      <c r="A13" s="32">
        <v>6</v>
      </c>
      <c r="B13" s="32" t="s">
        <v>254</v>
      </c>
      <c r="C13" s="36">
        <f>SUM(D13:O13)</f>
        <v>3210</v>
      </c>
      <c r="D13" s="43">
        <f>160</f>
        <v>160</v>
      </c>
      <c r="E13" s="43">
        <f>300</f>
        <v>300</v>
      </c>
      <c r="F13" s="43">
        <v>0</v>
      </c>
      <c r="G13" s="43">
        <v>0</v>
      </c>
      <c r="H13" s="43">
        <f>145</f>
        <v>145</v>
      </c>
      <c r="I13" s="43">
        <v>145</v>
      </c>
      <c r="J13" s="43">
        <f>275+475</f>
        <v>750</v>
      </c>
      <c r="K13" s="43">
        <f>160+425</f>
        <v>585</v>
      </c>
      <c r="L13" s="43">
        <f>350+200</f>
        <v>550</v>
      </c>
      <c r="M13" s="43">
        <f>575</f>
        <v>575</v>
      </c>
      <c r="N13" s="43"/>
      <c r="O13" s="43"/>
    </row>
    <row r="14" spans="1:15" ht="15" customHeight="1" x14ac:dyDescent="0.2">
      <c r="A14" s="32">
        <v>7</v>
      </c>
      <c r="B14" s="32" t="s">
        <v>60</v>
      </c>
      <c r="C14" s="36">
        <f>SUM(D14:O14)</f>
        <v>3115</v>
      </c>
      <c r="D14" s="43">
        <v>0</v>
      </c>
      <c r="E14" s="43">
        <f>325+145</f>
        <v>470</v>
      </c>
      <c r="F14" s="43">
        <f>160+475</f>
        <v>635</v>
      </c>
      <c r="G14" s="43">
        <f>300</f>
        <v>300</v>
      </c>
      <c r="H14" s="43">
        <f>115+325</f>
        <v>440</v>
      </c>
      <c r="I14" s="43">
        <v>0</v>
      </c>
      <c r="J14" s="43">
        <f>375+275</f>
        <v>650</v>
      </c>
      <c r="K14" s="43">
        <f>300</f>
        <v>300</v>
      </c>
      <c r="L14" s="43">
        <v>175</v>
      </c>
      <c r="M14" s="43">
        <f>145</f>
        <v>145</v>
      </c>
      <c r="N14" s="43"/>
      <c r="O14" s="43"/>
    </row>
    <row r="15" spans="1:15" ht="15" customHeight="1" x14ac:dyDescent="0.2">
      <c r="A15" s="32">
        <v>8</v>
      </c>
      <c r="B15" s="32" t="s">
        <v>54</v>
      </c>
      <c r="C15" s="36">
        <f>SUM(D15:O15)</f>
        <v>2935</v>
      </c>
      <c r="D15" s="43">
        <f>250</f>
        <v>250</v>
      </c>
      <c r="E15" s="43">
        <v>0</v>
      </c>
      <c r="F15" s="43">
        <f>350+375</f>
        <v>725</v>
      </c>
      <c r="G15" s="43">
        <v>0</v>
      </c>
      <c r="H15" s="43">
        <v>275</v>
      </c>
      <c r="I15" s="43">
        <v>375</v>
      </c>
      <c r="J15" s="43">
        <v>225</v>
      </c>
      <c r="K15" s="43">
        <v>175</v>
      </c>
      <c r="L15" s="43">
        <f>425+325</f>
        <v>750</v>
      </c>
      <c r="M15" s="43">
        <f>160</f>
        <v>160</v>
      </c>
      <c r="N15" s="43"/>
      <c r="O15" s="43"/>
    </row>
    <row r="16" spans="1:15" ht="15" customHeight="1" x14ac:dyDescent="0.2">
      <c r="A16" s="32">
        <v>9</v>
      </c>
      <c r="B16" s="32" t="s">
        <v>251</v>
      </c>
      <c r="C16" s="36">
        <f>SUM(D16:O16)</f>
        <v>2772</v>
      </c>
      <c r="D16" s="43">
        <v>0</v>
      </c>
      <c r="E16" s="43">
        <v>0</v>
      </c>
      <c r="F16" s="43">
        <v>575</v>
      </c>
      <c r="G16" s="43">
        <f>375</f>
        <v>375</v>
      </c>
      <c r="H16" s="43">
        <f>275+22</f>
        <v>297</v>
      </c>
      <c r="I16" s="43">
        <f>250</f>
        <v>250</v>
      </c>
      <c r="J16" s="43">
        <f>225</f>
        <v>225</v>
      </c>
      <c r="K16" s="43">
        <f>425+350</f>
        <v>775</v>
      </c>
      <c r="L16" s="43">
        <f>275</f>
        <v>275</v>
      </c>
      <c r="M16" s="43">
        <v>0</v>
      </c>
      <c r="N16" s="43"/>
      <c r="O16" s="43"/>
    </row>
    <row r="17" spans="1:15" ht="15" customHeight="1" x14ac:dyDescent="0.2">
      <c r="A17" s="32">
        <v>10</v>
      </c>
      <c r="B17" s="32" t="s">
        <v>375</v>
      </c>
      <c r="C17" s="36">
        <f>SUM(D17:O17)</f>
        <v>2210</v>
      </c>
      <c r="D17" s="43">
        <v>475</v>
      </c>
      <c r="E17" s="43">
        <v>160</v>
      </c>
      <c r="F17" s="43">
        <v>425</v>
      </c>
      <c r="G17" s="43">
        <v>0</v>
      </c>
      <c r="H17" s="43">
        <v>475</v>
      </c>
      <c r="I17" s="43">
        <v>425</v>
      </c>
      <c r="J17" s="43">
        <v>0</v>
      </c>
      <c r="K17" s="43">
        <v>250</v>
      </c>
      <c r="L17" s="43">
        <v>0</v>
      </c>
      <c r="M17" s="43">
        <v>0</v>
      </c>
      <c r="N17" s="43"/>
      <c r="O17" s="43"/>
    </row>
    <row r="18" spans="1:15" ht="15" customHeight="1" x14ac:dyDescent="0.2">
      <c r="A18" s="32">
        <v>11</v>
      </c>
      <c r="B18" s="32" t="s">
        <v>165</v>
      </c>
      <c r="C18" s="33">
        <f>SUM(D18:O18)</f>
        <v>2075</v>
      </c>
      <c r="D18" s="43">
        <f>225</f>
        <v>225</v>
      </c>
      <c r="E18" s="43">
        <f>375+325</f>
        <v>700</v>
      </c>
      <c r="F18" s="43">
        <v>0</v>
      </c>
      <c r="G18" s="43">
        <f>575</f>
        <v>575</v>
      </c>
      <c r="H18" s="43">
        <f>375</f>
        <v>375</v>
      </c>
      <c r="I18" s="43">
        <f>200</f>
        <v>200</v>
      </c>
      <c r="J18" s="43">
        <v>0</v>
      </c>
      <c r="K18" s="43">
        <v>0</v>
      </c>
      <c r="L18" s="43">
        <v>0</v>
      </c>
      <c r="M18" s="43">
        <v>0</v>
      </c>
      <c r="N18" s="43"/>
      <c r="O18" s="43"/>
    </row>
    <row r="19" spans="1:15" ht="15" customHeight="1" x14ac:dyDescent="0.2">
      <c r="A19" s="32">
        <v>12</v>
      </c>
      <c r="B19" s="32" t="s">
        <v>71</v>
      </c>
      <c r="C19" s="33">
        <f>SUM(D19:O19)</f>
        <v>1930</v>
      </c>
      <c r="D19" s="43">
        <v>0</v>
      </c>
      <c r="E19" s="43">
        <f>425+375</f>
        <v>800</v>
      </c>
      <c r="F19" s="43">
        <f>250</f>
        <v>250</v>
      </c>
      <c r="G19" s="43">
        <f>130</f>
        <v>130</v>
      </c>
      <c r="H19" s="43">
        <v>0</v>
      </c>
      <c r="I19" s="43">
        <f>225</f>
        <v>225</v>
      </c>
      <c r="J19" s="43">
        <f>350</f>
        <v>350</v>
      </c>
      <c r="K19" s="43">
        <f>175</f>
        <v>175</v>
      </c>
      <c r="L19" s="43">
        <v>0</v>
      </c>
      <c r="M19" s="43">
        <v>0</v>
      </c>
      <c r="N19" s="43"/>
      <c r="O19" s="43"/>
    </row>
    <row r="20" spans="1:15" ht="15" customHeight="1" x14ac:dyDescent="0.2">
      <c r="A20" s="32">
        <v>13</v>
      </c>
      <c r="B20" s="32" t="s">
        <v>384</v>
      </c>
      <c r="C20" s="33">
        <f>SUM(D20:O20)</f>
        <v>1915</v>
      </c>
      <c r="D20" s="43">
        <f>175</f>
        <v>175</v>
      </c>
      <c r="E20" s="43">
        <f>130+175</f>
        <v>305</v>
      </c>
      <c r="F20" s="43">
        <v>325</v>
      </c>
      <c r="G20" s="43">
        <v>0</v>
      </c>
      <c r="H20" s="43">
        <f>160</f>
        <v>160</v>
      </c>
      <c r="I20" s="43">
        <v>275</v>
      </c>
      <c r="J20" s="43">
        <v>0</v>
      </c>
      <c r="K20" s="43">
        <f>375</f>
        <v>375</v>
      </c>
      <c r="L20" s="43">
        <f>300</f>
        <v>300</v>
      </c>
      <c r="M20" s="43">
        <v>0</v>
      </c>
      <c r="N20" s="43"/>
      <c r="O20" s="43"/>
    </row>
    <row r="21" spans="1:15" ht="15" customHeight="1" x14ac:dyDescent="0.2">
      <c r="A21" s="32">
        <v>14</v>
      </c>
      <c r="B21" s="32" t="s">
        <v>341</v>
      </c>
      <c r="C21" s="33">
        <f>SUM(D21:O21)</f>
        <v>1890</v>
      </c>
      <c r="D21" s="43">
        <f>375</f>
        <v>375</v>
      </c>
      <c r="E21" s="43">
        <v>0</v>
      </c>
      <c r="F21" s="43">
        <f>200</f>
        <v>200</v>
      </c>
      <c r="G21" s="43">
        <f>250</f>
        <v>250</v>
      </c>
      <c r="H21" s="43">
        <f>225</f>
        <v>225</v>
      </c>
      <c r="I21" s="43">
        <f>350</f>
        <v>350</v>
      </c>
      <c r="J21" s="43">
        <v>0</v>
      </c>
      <c r="K21" s="43">
        <v>0</v>
      </c>
      <c r="L21" s="43">
        <f>115</f>
        <v>115</v>
      </c>
      <c r="M21" s="43">
        <f>375</f>
        <v>375</v>
      </c>
      <c r="N21" s="43"/>
      <c r="O21" s="43"/>
    </row>
    <row r="22" spans="1:15" ht="15" customHeight="1" x14ac:dyDescent="0.2">
      <c r="A22" s="32">
        <v>15</v>
      </c>
      <c r="B22" s="32" t="s">
        <v>367</v>
      </c>
      <c r="C22" s="33">
        <f>SUM(D22:O22)</f>
        <v>1810</v>
      </c>
      <c r="D22" s="43">
        <v>0</v>
      </c>
      <c r="E22" s="43">
        <v>0</v>
      </c>
      <c r="F22" s="43">
        <f>275</f>
        <v>275</v>
      </c>
      <c r="G22" s="43">
        <v>0</v>
      </c>
      <c r="H22" s="43">
        <f>425+175</f>
        <v>600</v>
      </c>
      <c r="I22" s="43">
        <f>175</f>
        <v>175</v>
      </c>
      <c r="J22" s="43">
        <f>250+160</f>
        <v>410</v>
      </c>
      <c r="K22" s="43">
        <v>0</v>
      </c>
      <c r="L22" s="43">
        <v>0</v>
      </c>
      <c r="M22" s="43">
        <f>350</f>
        <v>350</v>
      </c>
      <c r="N22" s="43"/>
      <c r="O22" s="43"/>
    </row>
    <row r="23" spans="1:15" ht="15" customHeight="1" x14ac:dyDescent="0.2">
      <c r="A23" s="32">
        <v>16</v>
      </c>
      <c r="B23" s="32" t="s">
        <v>366</v>
      </c>
      <c r="C23" s="33">
        <f>SUM(D23:O23)</f>
        <v>1750</v>
      </c>
      <c r="D23" s="43">
        <v>250</v>
      </c>
      <c r="E23" s="43">
        <f>475</f>
        <v>475</v>
      </c>
      <c r="F23" s="43">
        <v>0</v>
      </c>
      <c r="G23" s="43">
        <f>200</f>
        <v>200</v>
      </c>
      <c r="H23" s="43">
        <f>175</f>
        <v>175</v>
      </c>
      <c r="I23" s="43">
        <f>475</f>
        <v>475</v>
      </c>
      <c r="J23" s="43">
        <f>175</f>
        <v>175</v>
      </c>
      <c r="K23" s="43">
        <v>0</v>
      </c>
      <c r="L23" s="43">
        <v>0</v>
      </c>
      <c r="M23" s="43">
        <v>0</v>
      </c>
      <c r="N23" s="43"/>
      <c r="O23" s="43"/>
    </row>
    <row r="24" spans="1:15" ht="15" customHeight="1" x14ac:dyDescent="0.2">
      <c r="A24" s="32">
        <v>17</v>
      </c>
      <c r="B24" s="32" t="s">
        <v>53</v>
      </c>
      <c r="C24" s="33">
        <f>SUM(D24:O24)</f>
        <v>1720</v>
      </c>
      <c r="D24" s="43">
        <v>350</v>
      </c>
      <c r="E24" s="43">
        <v>475</v>
      </c>
      <c r="F24" s="43">
        <v>175</v>
      </c>
      <c r="G24" s="43">
        <v>0</v>
      </c>
      <c r="H24" s="43">
        <v>0</v>
      </c>
      <c r="I24" s="43">
        <v>200</v>
      </c>
      <c r="J24" s="43">
        <v>130</v>
      </c>
      <c r="K24" s="43">
        <v>275</v>
      </c>
      <c r="L24" s="43">
        <v>115</v>
      </c>
      <c r="M24" s="43">
        <v>0</v>
      </c>
      <c r="N24" s="43"/>
      <c r="O24" s="43"/>
    </row>
    <row r="25" spans="1:15" ht="15" customHeight="1" x14ac:dyDescent="0.2">
      <c r="A25" s="32">
        <v>18</v>
      </c>
      <c r="B25" s="32" t="s">
        <v>337</v>
      </c>
      <c r="C25" s="33">
        <f>SUM(D25:O25)</f>
        <v>1700</v>
      </c>
      <c r="D25" s="43">
        <v>0</v>
      </c>
      <c r="E25" s="43">
        <v>0</v>
      </c>
      <c r="F25" s="43">
        <v>0</v>
      </c>
      <c r="G25" s="43">
        <f>175</f>
        <v>175</v>
      </c>
      <c r="H25" s="43">
        <v>575</v>
      </c>
      <c r="I25" s="43">
        <f>425</f>
        <v>425</v>
      </c>
      <c r="J25" s="43">
        <v>0</v>
      </c>
      <c r="K25" s="43">
        <v>0</v>
      </c>
      <c r="L25" s="43">
        <f>225+300</f>
        <v>525</v>
      </c>
      <c r="M25" s="43">
        <v>0</v>
      </c>
      <c r="N25" s="43"/>
      <c r="O25" s="43"/>
    </row>
    <row r="26" spans="1:15" ht="15" customHeight="1" x14ac:dyDescent="0.2">
      <c r="A26" s="32">
        <v>19</v>
      </c>
      <c r="B26" s="32" t="s">
        <v>417</v>
      </c>
      <c r="C26" s="33">
        <f>SUM(D26:O26)</f>
        <v>1585</v>
      </c>
      <c r="D26" s="43">
        <v>0</v>
      </c>
      <c r="E26" s="43">
        <v>0</v>
      </c>
      <c r="F26" s="43">
        <v>0</v>
      </c>
      <c r="G26" s="43">
        <v>0</v>
      </c>
      <c r="H26" s="43">
        <v>200</v>
      </c>
      <c r="I26" s="43">
        <f>160</f>
        <v>160</v>
      </c>
      <c r="J26" s="43">
        <v>375</v>
      </c>
      <c r="K26" s="43">
        <v>375</v>
      </c>
      <c r="L26" s="43">
        <v>475</v>
      </c>
      <c r="M26" s="43">
        <v>0</v>
      </c>
      <c r="N26" s="43"/>
      <c r="O26" s="43"/>
    </row>
    <row r="27" spans="1:15" ht="15" customHeight="1" x14ac:dyDescent="0.2">
      <c r="A27" s="32">
        <v>20</v>
      </c>
      <c r="B27" s="32" t="s">
        <v>252</v>
      </c>
      <c r="C27" s="33">
        <f>SUM(D27:O27)</f>
        <v>1550</v>
      </c>
      <c r="D27" s="43">
        <f>575</f>
        <v>575</v>
      </c>
      <c r="E27" s="43">
        <f>200+200</f>
        <v>400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f>575</f>
        <v>575</v>
      </c>
      <c r="M27" s="43">
        <v>0</v>
      </c>
      <c r="N27" s="43"/>
      <c r="O27" s="43"/>
    </row>
    <row r="28" spans="1:15" ht="15" customHeight="1" x14ac:dyDescent="0.2">
      <c r="A28" s="32">
        <v>21</v>
      </c>
      <c r="B28" s="32" t="s">
        <v>418</v>
      </c>
      <c r="C28" s="33">
        <f>SUM(D28:O28)</f>
        <v>1520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f>575</f>
        <v>575</v>
      </c>
      <c r="J28" s="43">
        <v>175</v>
      </c>
      <c r="K28" s="43">
        <f>325+300</f>
        <v>625</v>
      </c>
      <c r="L28" s="43">
        <v>145</v>
      </c>
      <c r="M28" s="43">
        <v>0</v>
      </c>
      <c r="N28" s="43"/>
      <c r="O28" s="43"/>
    </row>
    <row r="29" spans="1:15" ht="15" customHeight="1" x14ac:dyDescent="0.2">
      <c r="A29" s="32">
        <v>22</v>
      </c>
      <c r="B29" s="32" t="s">
        <v>410</v>
      </c>
      <c r="C29" s="33">
        <f>SUM(D29:O29)</f>
        <v>1450</v>
      </c>
      <c r="D29" s="43">
        <f>425+175</f>
        <v>600</v>
      </c>
      <c r="E29" s="43">
        <v>0</v>
      </c>
      <c r="F29" s="43">
        <f>425</f>
        <v>425</v>
      </c>
      <c r="G29" s="43">
        <v>0</v>
      </c>
      <c r="H29" s="43">
        <v>425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/>
      <c r="O29" s="43"/>
    </row>
    <row r="30" spans="1:15" ht="15" customHeight="1" x14ac:dyDescent="0.2">
      <c r="A30" s="32">
        <v>23</v>
      </c>
      <c r="B30" s="32" t="s">
        <v>187</v>
      </c>
      <c r="C30" s="33">
        <f>SUM(D30:O30)</f>
        <v>1390</v>
      </c>
      <c r="D30" s="43">
        <f>115+425</f>
        <v>540</v>
      </c>
      <c r="E30" s="43">
        <v>0</v>
      </c>
      <c r="F30" s="43">
        <v>0</v>
      </c>
      <c r="G30" s="43">
        <v>0</v>
      </c>
      <c r="H30" s="43">
        <v>0</v>
      </c>
      <c r="I30" s="43">
        <f>275+325</f>
        <v>600</v>
      </c>
      <c r="J30" s="43">
        <v>250</v>
      </c>
      <c r="K30" s="43">
        <v>0</v>
      </c>
      <c r="L30" s="43">
        <v>0</v>
      </c>
      <c r="M30" s="43">
        <v>0</v>
      </c>
      <c r="N30" s="43"/>
      <c r="O30" s="43"/>
    </row>
    <row r="31" spans="1:15" ht="15" customHeight="1" x14ac:dyDescent="0.2">
      <c r="A31" s="32">
        <v>24</v>
      </c>
      <c r="B31" s="32" t="s">
        <v>379</v>
      </c>
      <c r="C31" s="33">
        <f>SUM(D31:O31)</f>
        <v>1380</v>
      </c>
      <c r="D31" s="43">
        <f>200</f>
        <v>200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f>575</f>
        <v>575</v>
      </c>
      <c r="K31" s="43">
        <v>130</v>
      </c>
      <c r="L31" s="43">
        <f>475</f>
        <v>475</v>
      </c>
      <c r="M31" s="43">
        <v>0</v>
      </c>
      <c r="N31" s="43"/>
      <c r="O31" s="43"/>
    </row>
    <row r="32" spans="1:15" ht="15" customHeight="1" x14ac:dyDescent="0.2">
      <c r="A32" s="32">
        <v>25</v>
      </c>
      <c r="B32" s="32" t="s">
        <v>294</v>
      </c>
      <c r="C32" s="33">
        <f>SUM(D32:O32)</f>
        <v>1310</v>
      </c>
      <c r="D32" s="43">
        <v>300</v>
      </c>
      <c r="E32" s="43">
        <f>145</f>
        <v>145</v>
      </c>
      <c r="F32" s="43">
        <v>0</v>
      </c>
      <c r="G32" s="43">
        <v>0</v>
      </c>
      <c r="H32" s="43">
        <v>160</v>
      </c>
      <c r="I32" s="43">
        <f>130</f>
        <v>130</v>
      </c>
      <c r="J32" s="43">
        <v>0</v>
      </c>
      <c r="K32" s="43">
        <f>575</f>
        <v>575</v>
      </c>
      <c r="L32" s="43">
        <v>0</v>
      </c>
      <c r="M32" s="43">
        <v>0</v>
      </c>
      <c r="N32" s="43"/>
      <c r="O32" s="43"/>
    </row>
    <row r="33" spans="1:15" ht="15" customHeight="1" x14ac:dyDescent="0.2">
      <c r="A33" s="32">
        <v>26</v>
      </c>
      <c r="B33" s="32" t="s">
        <v>416</v>
      </c>
      <c r="C33" s="33">
        <f>SUM(D33:O33)</f>
        <v>1200</v>
      </c>
      <c r="D33" s="43">
        <v>0</v>
      </c>
      <c r="E33" s="43">
        <v>0</v>
      </c>
      <c r="F33" s="43">
        <v>0</v>
      </c>
      <c r="G33" s="43">
        <v>0</v>
      </c>
      <c r="H33" s="43">
        <f>200</f>
        <v>200</v>
      </c>
      <c r="I33" s="43">
        <f>575</f>
        <v>575</v>
      </c>
      <c r="J33" s="43">
        <v>425</v>
      </c>
      <c r="K33" s="43">
        <v>0</v>
      </c>
      <c r="L33" s="43">
        <v>0</v>
      </c>
      <c r="M33" s="43">
        <v>0</v>
      </c>
      <c r="N33" s="43"/>
      <c r="O33" s="43"/>
    </row>
    <row r="34" spans="1:15" ht="15" customHeight="1" x14ac:dyDescent="0.2">
      <c r="A34" s="32">
        <v>27</v>
      </c>
      <c r="B34" s="32" t="s">
        <v>411</v>
      </c>
      <c r="C34" s="33">
        <f>SUM(D34:O34)</f>
        <v>1135</v>
      </c>
      <c r="D34" s="43">
        <v>0</v>
      </c>
      <c r="E34" s="43">
        <v>0</v>
      </c>
      <c r="F34" s="43">
        <f>300</f>
        <v>300</v>
      </c>
      <c r="G34" s="43">
        <v>0</v>
      </c>
      <c r="H34" s="43">
        <f>300</f>
        <v>300</v>
      </c>
      <c r="I34" s="43">
        <f>375</f>
        <v>375</v>
      </c>
      <c r="J34" s="43">
        <v>0</v>
      </c>
      <c r="K34" s="43">
        <v>0</v>
      </c>
      <c r="L34" s="43">
        <f>160</f>
        <v>160</v>
      </c>
      <c r="M34" s="43">
        <v>0</v>
      </c>
      <c r="N34" s="43"/>
      <c r="O34" s="43"/>
    </row>
    <row r="35" spans="1:15" ht="15" customHeight="1" x14ac:dyDescent="0.2">
      <c r="A35" s="32">
        <v>28</v>
      </c>
      <c r="B35" s="32" t="s">
        <v>27</v>
      </c>
      <c r="C35" s="33">
        <f>SUM(D35:O35)</f>
        <v>995</v>
      </c>
      <c r="D35" s="43">
        <v>0</v>
      </c>
      <c r="E35" s="43">
        <v>0</v>
      </c>
      <c r="F35" s="43">
        <v>0</v>
      </c>
      <c r="G35" s="43">
        <f>325</f>
        <v>325</v>
      </c>
      <c r="H35" s="43">
        <v>0</v>
      </c>
      <c r="I35" s="43">
        <v>0</v>
      </c>
      <c r="J35" s="43">
        <f>300+145</f>
        <v>445</v>
      </c>
      <c r="K35" s="43">
        <v>0</v>
      </c>
      <c r="L35" s="43">
        <v>0</v>
      </c>
      <c r="M35" s="43">
        <f>225</f>
        <v>225</v>
      </c>
      <c r="N35" s="43"/>
      <c r="O35" s="43"/>
    </row>
    <row r="36" spans="1:15" ht="15" customHeight="1" x14ac:dyDescent="0.2">
      <c r="A36" s="32">
        <v>29</v>
      </c>
      <c r="B36" s="32" t="s">
        <v>360</v>
      </c>
      <c r="C36" s="33">
        <f>SUM(D36:O36)</f>
        <v>975</v>
      </c>
      <c r="D36" s="43">
        <f>350</f>
        <v>350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325</v>
      </c>
      <c r="L36" s="43">
        <v>0</v>
      </c>
      <c r="M36" s="43">
        <f>300</f>
        <v>300</v>
      </c>
      <c r="N36" s="43"/>
      <c r="O36" s="43"/>
    </row>
    <row r="37" spans="1:15" ht="15" customHeight="1" x14ac:dyDescent="0.2">
      <c r="A37" s="32">
        <v>30</v>
      </c>
      <c r="B37" s="32" t="s">
        <v>380</v>
      </c>
      <c r="C37" s="33">
        <f>SUM(D37:O37)</f>
        <v>950</v>
      </c>
      <c r="D37" s="43">
        <v>200</v>
      </c>
      <c r="E37" s="43">
        <v>225</v>
      </c>
      <c r="F37" s="43">
        <f>175</f>
        <v>175</v>
      </c>
      <c r="G37" s="43">
        <v>0</v>
      </c>
      <c r="H37" s="43">
        <v>350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/>
      <c r="O37" s="43"/>
    </row>
    <row r="38" spans="1:15" ht="15" customHeight="1" x14ac:dyDescent="0.2">
      <c r="A38" s="32">
        <v>31</v>
      </c>
      <c r="B38" s="32" t="s">
        <v>409</v>
      </c>
      <c r="C38" s="33">
        <f>SUM(D38:O38)</f>
        <v>725</v>
      </c>
      <c r="D38" s="43">
        <v>0</v>
      </c>
      <c r="E38" s="43">
        <v>425</v>
      </c>
      <c r="F38" s="43">
        <v>0</v>
      </c>
      <c r="G38" s="43">
        <v>0</v>
      </c>
      <c r="H38" s="43">
        <v>0</v>
      </c>
      <c r="I38" s="43">
        <v>300</v>
      </c>
      <c r="J38" s="43">
        <v>0</v>
      </c>
      <c r="K38" s="43">
        <v>0</v>
      </c>
      <c r="L38" s="43">
        <v>0</v>
      </c>
      <c r="M38" s="43">
        <v>0</v>
      </c>
      <c r="N38" s="43"/>
      <c r="O38" s="43"/>
    </row>
    <row r="39" spans="1:15" ht="15" customHeight="1" x14ac:dyDescent="0.2">
      <c r="A39" s="32">
        <v>32</v>
      </c>
      <c r="B39" s="32" t="s">
        <v>368</v>
      </c>
      <c r="C39" s="33">
        <f>SUM(D39:O39)</f>
        <v>700</v>
      </c>
      <c r="D39" s="43">
        <f>275</f>
        <v>275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f>425</f>
        <v>425</v>
      </c>
      <c r="N39" s="43"/>
      <c r="O39" s="43"/>
    </row>
    <row r="40" spans="1:15" ht="15" customHeight="1" x14ac:dyDescent="0.2">
      <c r="A40" s="34">
        <v>33</v>
      </c>
      <c r="B40" s="34" t="s">
        <v>381</v>
      </c>
      <c r="C40" s="35">
        <f>SUM(D40:O40)</f>
        <v>650</v>
      </c>
      <c r="D40" s="43">
        <f>300</f>
        <v>300</v>
      </c>
      <c r="E40" s="43">
        <v>0</v>
      </c>
      <c r="F40" s="43">
        <v>350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/>
      <c r="O40" s="43"/>
    </row>
    <row r="41" spans="1:15" ht="15" customHeight="1" x14ac:dyDescent="0.2">
      <c r="A41" s="34">
        <v>34</v>
      </c>
      <c r="B41" s="34" t="s">
        <v>154</v>
      </c>
      <c r="C41" s="35">
        <f>SUM(D41:O41)</f>
        <v>645</v>
      </c>
      <c r="D41" s="43">
        <v>0</v>
      </c>
      <c r="E41" s="43">
        <v>0</v>
      </c>
      <c r="F41" s="43">
        <v>0</v>
      </c>
      <c r="G41" s="43">
        <f>145</f>
        <v>145</v>
      </c>
      <c r="H41" s="43">
        <f>250</f>
        <v>250</v>
      </c>
      <c r="I41" s="43">
        <v>0</v>
      </c>
      <c r="J41" s="43">
        <v>0</v>
      </c>
      <c r="K41" s="43">
        <v>0</v>
      </c>
      <c r="L41" s="43">
        <v>250</v>
      </c>
      <c r="M41" s="43">
        <v>0</v>
      </c>
      <c r="N41" s="43"/>
      <c r="O41" s="43"/>
    </row>
    <row r="42" spans="1:15" ht="15" customHeight="1" x14ac:dyDescent="0.2">
      <c r="A42" s="34">
        <v>35</v>
      </c>
      <c r="B42" s="34" t="s">
        <v>300</v>
      </c>
      <c r="C42" s="35">
        <f>SUM(D42:O42)</f>
        <v>625</v>
      </c>
      <c r="D42" s="43">
        <f>130</f>
        <v>130</v>
      </c>
      <c r="E42" s="43">
        <f>350</f>
        <v>350</v>
      </c>
      <c r="F42" s="43">
        <v>0</v>
      </c>
      <c r="G42" s="43">
        <v>0</v>
      </c>
      <c r="H42" s="43">
        <v>145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/>
      <c r="O42" s="43"/>
    </row>
    <row r="43" spans="1:15" ht="15" customHeight="1" x14ac:dyDescent="0.2">
      <c r="A43" s="34">
        <v>36</v>
      </c>
      <c r="B43" s="34" t="s">
        <v>387</v>
      </c>
      <c r="C43" s="35">
        <f>SUM(D43:O43)</f>
        <v>595</v>
      </c>
      <c r="D43" s="43">
        <f>145</f>
        <v>145</v>
      </c>
      <c r="E43" s="43">
        <v>0</v>
      </c>
      <c r="F43" s="43">
        <v>0</v>
      </c>
      <c r="G43" s="43">
        <f>225</f>
        <v>225</v>
      </c>
      <c r="H43" s="43">
        <v>0</v>
      </c>
      <c r="I43" s="43">
        <v>0</v>
      </c>
      <c r="J43" s="43">
        <v>0</v>
      </c>
      <c r="K43" s="43">
        <f>225</f>
        <v>225</v>
      </c>
      <c r="L43" s="43">
        <v>0</v>
      </c>
      <c r="M43" s="43">
        <v>0</v>
      </c>
      <c r="N43" s="43"/>
      <c r="O43" s="43"/>
    </row>
    <row r="44" spans="1:15" ht="15" customHeight="1" x14ac:dyDescent="0.2">
      <c r="A44" s="34">
        <v>37</v>
      </c>
      <c r="B44" s="34" t="s">
        <v>293</v>
      </c>
      <c r="C44" s="35">
        <f>SUM(D44:O44)</f>
        <v>575</v>
      </c>
      <c r="D44" s="43">
        <v>0</v>
      </c>
      <c r="E44" s="43">
        <f>275+300</f>
        <v>575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/>
      <c r="O44" s="43"/>
    </row>
    <row r="45" spans="1:15" ht="15" customHeight="1" x14ac:dyDescent="0.2">
      <c r="A45" s="34">
        <v>38</v>
      </c>
      <c r="B45" s="34" t="s">
        <v>413</v>
      </c>
      <c r="C45" s="35">
        <f>SUM(D45:O45)</f>
        <v>550</v>
      </c>
      <c r="D45" s="43">
        <v>0</v>
      </c>
      <c r="E45" s="43">
        <v>0</v>
      </c>
      <c r="F45" s="43">
        <v>0</v>
      </c>
      <c r="G45" s="43">
        <f>350</f>
        <v>350</v>
      </c>
      <c r="H45" s="43">
        <v>0</v>
      </c>
      <c r="I45" s="43">
        <v>0</v>
      </c>
      <c r="J45" s="43">
        <f>200</f>
        <v>200</v>
      </c>
      <c r="K45" s="43">
        <v>0</v>
      </c>
      <c r="L45" s="43">
        <v>0</v>
      </c>
      <c r="M45" s="43">
        <v>0</v>
      </c>
      <c r="N45" s="43"/>
      <c r="O45" s="43"/>
    </row>
    <row r="46" spans="1:15" ht="15" customHeight="1" x14ac:dyDescent="0.2">
      <c r="A46" s="34">
        <v>39</v>
      </c>
      <c r="B46" s="34" t="s">
        <v>420</v>
      </c>
      <c r="C46" s="35">
        <f>SUM(D46:O46)</f>
        <v>475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475</v>
      </c>
      <c r="J46" s="43">
        <v>0</v>
      </c>
      <c r="K46" s="43">
        <v>0</v>
      </c>
      <c r="L46" s="43">
        <v>0</v>
      </c>
      <c r="M46" s="43">
        <v>0</v>
      </c>
      <c r="N46" s="43"/>
      <c r="O46" s="43"/>
    </row>
    <row r="47" spans="1:15" ht="15" customHeight="1" x14ac:dyDescent="0.2">
      <c r="A47" s="34">
        <v>39</v>
      </c>
      <c r="B47" s="34" t="s">
        <v>433</v>
      </c>
      <c r="C47" s="35">
        <f>SUM(D47:O47)</f>
        <v>475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f>475</f>
        <v>475</v>
      </c>
      <c r="N47" s="43"/>
      <c r="O47" s="43"/>
    </row>
    <row r="48" spans="1:15" ht="15" customHeight="1" x14ac:dyDescent="0.2">
      <c r="A48" s="34">
        <v>40</v>
      </c>
      <c r="B48" s="34" t="s">
        <v>322</v>
      </c>
      <c r="C48" s="35">
        <f>SUM(D48:O48)</f>
        <v>425</v>
      </c>
      <c r="D48" s="43">
        <v>0</v>
      </c>
      <c r="E48" s="43">
        <f>175+250</f>
        <v>425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/>
      <c r="O48" s="43"/>
    </row>
    <row r="49" spans="1:15" ht="15" customHeight="1" x14ac:dyDescent="0.2">
      <c r="A49" s="34">
        <v>41</v>
      </c>
      <c r="B49" s="34" t="s">
        <v>282</v>
      </c>
      <c r="C49" s="35">
        <f>SUM(D49:O49)</f>
        <v>410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160</v>
      </c>
      <c r="L49" s="43">
        <f>250</f>
        <v>250</v>
      </c>
      <c r="M49" s="43">
        <v>0</v>
      </c>
      <c r="N49" s="43"/>
      <c r="O49" s="43"/>
    </row>
    <row r="50" spans="1:15" ht="15" customHeight="1" x14ac:dyDescent="0.2">
      <c r="A50" s="34">
        <v>42</v>
      </c>
      <c r="B50" s="34" t="s">
        <v>431</v>
      </c>
      <c r="C50" s="35">
        <f>SUM(D50:O50)</f>
        <v>375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f>375</f>
        <v>375</v>
      </c>
      <c r="M50" s="43">
        <v>0</v>
      </c>
      <c r="N50" s="43"/>
      <c r="O50" s="43"/>
    </row>
    <row r="51" spans="1:15" ht="15" customHeight="1" x14ac:dyDescent="0.2">
      <c r="A51" s="34">
        <v>42</v>
      </c>
      <c r="B51" s="34" t="s">
        <v>168</v>
      </c>
      <c r="C51" s="35">
        <f>SUM(D51:O51)</f>
        <v>375</v>
      </c>
      <c r="D51" s="43">
        <v>375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/>
      <c r="O51" s="43"/>
    </row>
    <row r="52" spans="1:15" ht="15" customHeight="1" x14ac:dyDescent="0.2">
      <c r="A52" s="44">
        <v>43</v>
      </c>
      <c r="B52" s="44" t="s">
        <v>12</v>
      </c>
      <c r="C52" s="43">
        <f>SUM(D52:O52)</f>
        <v>350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f>350</f>
        <v>350</v>
      </c>
      <c r="M52" s="43">
        <v>0</v>
      </c>
      <c r="N52" s="43"/>
      <c r="O52" s="43"/>
    </row>
    <row r="53" spans="1:15" ht="15" customHeight="1" x14ac:dyDescent="0.2">
      <c r="A53" s="44">
        <v>43</v>
      </c>
      <c r="B53" s="44" t="s">
        <v>70</v>
      </c>
      <c r="C53" s="43">
        <f>SUM(D53:O53)</f>
        <v>350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350</v>
      </c>
      <c r="J53" s="43">
        <v>0</v>
      </c>
      <c r="K53" s="43">
        <v>0</v>
      </c>
      <c r="L53" s="43">
        <v>0</v>
      </c>
      <c r="M53" s="43">
        <v>0</v>
      </c>
      <c r="N53" s="43"/>
      <c r="O53" s="43"/>
    </row>
    <row r="54" spans="1:15" ht="15" customHeight="1" x14ac:dyDescent="0.2">
      <c r="A54" s="44">
        <v>44</v>
      </c>
      <c r="B54" s="44" t="s">
        <v>432</v>
      </c>
      <c r="C54" s="43">
        <f>SUM(D54:O54)</f>
        <v>325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f>325</f>
        <v>325</v>
      </c>
      <c r="M54" s="43">
        <v>0</v>
      </c>
      <c r="N54" s="43"/>
      <c r="O54" s="43"/>
    </row>
    <row r="55" spans="1:15" ht="15" customHeight="1" x14ac:dyDescent="0.2">
      <c r="A55" s="44">
        <v>44</v>
      </c>
      <c r="B55" s="44" t="s">
        <v>385</v>
      </c>
      <c r="C55" s="43">
        <f>SUM(D55:O55)</f>
        <v>325</v>
      </c>
      <c r="D55" s="43">
        <v>325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/>
      <c r="O55" s="43"/>
    </row>
    <row r="56" spans="1:15" ht="15" customHeight="1" x14ac:dyDescent="0.2">
      <c r="A56" s="44">
        <v>45</v>
      </c>
      <c r="B56" s="44" t="s">
        <v>424</v>
      </c>
      <c r="C56" s="43">
        <f>SUM(D56:O56)</f>
        <v>260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f>145</f>
        <v>145</v>
      </c>
      <c r="K56" s="43">
        <v>0</v>
      </c>
      <c r="L56" s="43">
        <v>0</v>
      </c>
      <c r="M56" s="43">
        <v>115</v>
      </c>
      <c r="N56" s="43"/>
      <c r="O56" s="43"/>
    </row>
    <row r="57" spans="1:15" ht="15" customHeight="1" x14ac:dyDescent="0.2">
      <c r="A57" s="44">
        <v>46</v>
      </c>
      <c r="B57" s="44" t="s">
        <v>421</v>
      </c>
      <c r="C57" s="43">
        <f>SUM(D57:O57)</f>
        <v>250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250</v>
      </c>
      <c r="J57" s="43">
        <v>0</v>
      </c>
      <c r="K57" s="43">
        <v>0</v>
      </c>
      <c r="L57" s="43">
        <v>0</v>
      </c>
      <c r="M57" s="43">
        <v>0</v>
      </c>
      <c r="N57" s="43"/>
      <c r="O57" s="43"/>
    </row>
    <row r="58" spans="1:15" ht="15" customHeight="1" x14ac:dyDescent="0.2">
      <c r="A58" s="44">
        <v>47</v>
      </c>
      <c r="B58" s="44" t="s">
        <v>145</v>
      </c>
      <c r="C58" s="43">
        <f>SUM(D58:O58)</f>
        <v>225</v>
      </c>
      <c r="D58" s="43">
        <v>225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/>
      <c r="O58" s="43"/>
    </row>
    <row r="59" spans="1:15" ht="15" customHeight="1" x14ac:dyDescent="0.2">
      <c r="A59" s="44">
        <v>47</v>
      </c>
      <c r="B59" s="44" t="s">
        <v>386</v>
      </c>
      <c r="C59" s="43">
        <f>SUM(D59:O59)</f>
        <v>225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f>225</f>
        <v>225</v>
      </c>
      <c r="M59" s="43">
        <v>0</v>
      </c>
      <c r="N59" s="43"/>
      <c r="O59" s="43"/>
    </row>
    <row r="60" spans="1:15" ht="15" customHeight="1" x14ac:dyDescent="0.2">
      <c r="A60" s="44">
        <v>47</v>
      </c>
      <c r="B60" s="44" t="s">
        <v>374</v>
      </c>
      <c r="C60" s="43">
        <f>SUM(D60:O60)</f>
        <v>225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225</v>
      </c>
      <c r="J60" s="43">
        <v>0</v>
      </c>
      <c r="K60" s="43">
        <v>0</v>
      </c>
      <c r="L60" s="43">
        <v>0</v>
      </c>
      <c r="M60" s="43">
        <v>0</v>
      </c>
      <c r="N60" s="43"/>
      <c r="O60" s="43"/>
    </row>
    <row r="61" spans="1:15" ht="15" customHeight="1" x14ac:dyDescent="0.2">
      <c r="A61" s="44">
        <v>47</v>
      </c>
      <c r="B61" s="44" t="s">
        <v>429</v>
      </c>
      <c r="C61" s="43">
        <f>SUM(D61:O61)</f>
        <v>225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225</v>
      </c>
      <c r="L61" s="43">
        <v>0</v>
      </c>
      <c r="M61" s="43">
        <v>0</v>
      </c>
      <c r="N61" s="43"/>
      <c r="O61" s="43"/>
    </row>
    <row r="62" spans="1:15" ht="15" customHeight="1" x14ac:dyDescent="0.2">
      <c r="A62" s="44">
        <v>48</v>
      </c>
      <c r="B62" s="44" t="s">
        <v>428</v>
      </c>
      <c r="C62" s="43">
        <f>SUM(D62:O62)</f>
        <v>200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f>200</f>
        <v>200</v>
      </c>
      <c r="L62" s="43">
        <v>0</v>
      </c>
      <c r="M62" s="43">
        <v>0</v>
      </c>
      <c r="N62" s="43"/>
      <c r="O62" s="43"/>
    </row>
    <row r="63" spans="1:15" ht="15" customHeight="1" x14ac:dyDescent="0.2">
      <c r="A63" s="44">
        <v>48</v>
      </c>
      <c r="B63" s="44" t="s">
        <v>426</v>
      </c>
      <c r="C63" s="43">
        <f>SUM(D63:O63)</f>
        <v>200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200</v>
      </c>
      <c r="K63" s="43">
        <v>0</v>
      </c>
      <c r="L63" s="43">
        <v>0</v>
      </c>
      <c r="M63" s="43">
        <v>0</v>
      </c>
      <c r="N63" s="43"/>
      <c r="O63" s="43"/>
    </row>
    <row r="64" spans="1:15" ht="15" customHeight="1" x14ac:dyDescent="0.2">
      <c r="A64" s="44">
        <v>49</v>
      </c>
      <c r="B64" s="44" t="s">
        <v>422</v>
      </c>
      <c r="C64" s="43">
        <f>SUM(D64:O64)</f>
        <v>175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175</v>
      </c>
      <c r="J64" s="43">
        <v>0</v>
      </c>
      <c r="K64" s="43">
        <v>0</v>
      </c>
      <c r="L64" s="43">
        <v>0</v>
      </c>
      <c r="M64" s="43">
        <v>0</v>
      </c>
      <c r="N64" s="43"/>
      <c r="O64" s="43"/>
    </row>
    <row r="65" spans="1:15" ht="15" customHeight="1" x14ac:dyDescent="0.2">
      <c r="A65" s="44">
        <v>50</v>
      </c>
      <c r="B65" s="44" t="s">
        <v>414</v>
      </c>
      <c r="C65" s="43">
        <f>SUM(D65:O65)</f>
        <v>160</v>
      </c>
      <c r="D65" s="43">
        <v>0</v>
      </c>
      <c r="E65" s="43">
        <v>0</v>
      </c>
      <c r="F65" s="43">
        <v>0</v>
      </c>
      <c r="G65" s="43">
        <f>160</f>
        <v>160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/>
      <c r="O65" s="43"/>
    </row>
    <row r="66" spans="1:15" ht="15" customHeight="1" x14ac:dyDescent="0.2">
      <c r="A66" s="44">
        <v>50</v>
      </c>
      <c r="B66" s="44" t="s">
        <v>423</v>
      </c>
      <c r="C66" s="43">
        <f>SUM(D66:O66)</f>
        <v>160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f>160</f>
        <v>160</v>
      </c>
      <c r="K66" s="43">
        <v>0</v>
      </c>
      <c r="L66" s="43">
        <v>0</v>
      </c>
      <c r="M66" s="43">
        <v>0</v>
      </c>
      <c r="N66" s="43"/>
      <c r="O66" s="43"/>
    </row>
    <row r="67" spans="1:15" ht="15" customHeight="1" x14ac:dyDescent="0.2">
      <c r="A67" s="44">
        <v>50</v>
      </c>
      <c r="B67" s="44" t="s">
        <v>412</v>
      </c>
      <c r="C67" s="43">
        <f>SUM(D67:O67)</f>
        <v>160</v>
      </c>
      <c r="D67" s="43">
        <v>0</v>
      </c>
      <c r="E67" s="43">
        <v>0</v>
      </c>
      <c r="F67" s="43">
        <v>160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/>
      <c r="O67" s="43"/>
    </row>
    <row r="68" spans="1:15" ht="15" customHeight="1" x14ac:dyDescent="0.2">
      <c r="A68" s="44">
        <v>50</v>
      </c>
      <c r="B68" s="44" t="s">
        <v>408</v>
      </c>
      <c r="C68" s="43">
        <f>SUM(D68:O68)</f>
        <v>160</v>
      </c>
      <c r="D68" s="43">
        <v>160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/>
      <c r="O68" s="43"/>
    </row>
    <row r="69" spans="1:15" ht="15" customHeight="1" x14ac:dyDescent="0.2">
      <c r="A69" s="44">
        <v>51</v>
      </c>
      <c r="B69" s="44" t="s">
        <v>250</v>
      </c>
      <c r="C69" s="43">
        <f>SUM(D69:O69)</f>
        <v>145</v>
      </c>
      <c r="D69" s="43">
        <v>0</v>
      </c>
      <c r="E69" s="43">
        <v>0</v>
      </c>
      <c r="F69" s="43">
        <f>145</f>
        <v>145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/>
      <c r="O69" s="43"/>
    </row>
    <row r="70" spans="1:15" ht="15" customHeight="1" x14ac:dyDescent="0.2">
      <c r="A70" s="44">
        <v>52</v>
      </c>
      <c r="B70" s="44" t="s">
        <v>377</v>
      </c>
      <c r="C70" s="43">
        <f>SUM(D70:O70)</f>
        <v>130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f>130</f>
        <v>130</v>
      </c>
      <c r="N70" s="43"/>
      <c r="O70" s="43"/>
    </row>
    <row r="71" spans="1:15" ht="15" customHeight="1" x14ac:dyDescent="0.2">
      <c r="A71" s="44">
        <v>52</v>
      </c>
      <c r="B71" s="44" t="s">
        <v>425</v>
      </c>
      <c r="C71" s="43">
        <f>SUM(D71:O71)</f>
        <v>130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f>130</f>
        <v>130</v>
      </c>
      <c r="K71" s="43">
        <v>0</v>
      </c>
      <c r="L71" s="43">
        <v>0</v>
      </c>
      <c r="M71" s="43">
        <v>0</v>
      </c>
      <c r="N71" s="43"/>
      <c r="O71" s="43"/>
    </row>
    <row r="72" spans="1:15" ht="15" customHeight="1" x14ac:dyDescent="0.2">
      <c r="A72" s="44">
        <v>53</v>
      </c>
      <c r="B72" s="44" t="s">
        <v>415</v>
      </c>
      <c r="C72" s="43">
        <f>SUM(D72:O72)</f>
        <v>115</v>
      </c>
      <c r="D72" s="43">
        <v>0</v>
      </c>
      <c r="E72" s="43">
        <v>0</v>
      </c>
      <c r="F72" s="43">
        <v>0</v>
      </c>
      <c r="G72" s="43">
        <f>115</f>
        <v>115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/>
      <c r="O72" s="43"/>
    </row>
    <row r="73" spans="1:15" ht="15" customHeight="1" x14ac:dyDescent="0.2">
      <c r="A73" s="44">
        <v>53</v>
      </c>
      <c r="B73" s="44" t="s">
        <v>427</v>
      </c>
      <c r="C73" s="43">
        <f>SUM(D73:O73)</f>
        <v>115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115</v>
      </c>
      <c r="K73" s="43">
        <v>0</v>
      </c>
      <c r="L73" s="43">
        <v>0</v>
      </c>
      <c r="M73" s="43">
        <v>0</v>
      </c>
      <c r="N73" s="43"/>
      <c r="O73" s="43"/>
    </row>
    <row r="74" spans="1:15" ht="15" customHeight="1" x14ac:dyDescent="0.2">
      <c r="A74" s="44">
        <v>53</v>
      </c>
      <c r="B74" s="44" t="s">
        <v>430</v>
      </c>
      <c r="C74" s="43">
        <f>SUM(D74:O74)</f>
        <v>115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115</v>
      </c>
      <c r="L74" s="43">
        <v>0</v>
      </c>
      <c r="M74" s="43">
        <v>0</v>
      </c>
      <c r="N74" s="43"/>
      <c r="O74" s="43"/>
    </row>
    <row r="75" spans="1:15" ht="15" customHeight="1" x14ac:dyDescent="0.2">
      <c r="A75" s="44">
        <v>53</v>
      </c>
      <c r="B75" s="44" t="s">
        <v>419</v>
      </c>
      <c r="C75" s="43">
        <f>SUM(D75:O75)</f>
        <v>115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f>115</f>
        <v>115</v>
      </c>
      <c r="J75" s="43">
        <v>0</v>
      </c>
      <c r="K75" s="43">
        <v>0</v>
      </c>
      <c r="L75" s="43">
        <v>0</v>
      </c>
      <c r="M75" s="43">
        <v>0</v>
      </c>
      <c r="N75" s="43"/>
      <c r="O75" s="43"/>
    </row>
    <row r="76" spans="1:15" ht="15" x14ac:dyDescent="0.2">
      <c r="G76" s="6"/>
      <c r="H76" s="6"/>
      <c r="I76" s="6"/>
    </row>
    <row r="77" spans="1:15" ht="18.75" customHeight="1" x14ac:dyDescent="0.25">
      <c r="A77" s="45" t="s">
        <v>3</v>
      </c>
      <c r="B77" s="46"/>
      <c r="C77" s="46"/>
      <c r="D77" s="46"/>
      <c r="E77" s="3"/>
      <c r="F77" s="3"/>
      <c r="G77" s="3"/>
      <c r="H77" s="3"/>
      <c r="I77" s="3"/>
    </row>
    <row r="78" spans="1:15" ht="18.75" customHeight="1" x14ac:dyDescent="0.25">
      <c r="A78" s="47" t="s">
        <v>4</v>
      </c>
      <c r="B78" s="48"/>
      <c r="C78" s="48"/>
      <c r="D78" s="48"/>
      <c r="E78" s="4"/>
      <c r="F78" s="4"/>
      <c r="G78" s="4"/>
      <c r="H78" s="4"/>
      <c r="I78" s="4"/>
    </row>
    <row r="79" spans="1:15" ht="18.75" customHeight="1" x14ac:dyDescent="0.25">
      <c r="A79" s="49" t="s">
        <v>5</v>
      </c>
      <c r="B79" s="50"/>
      <c r="C79" s="50"/>
      <c r="D79" s="5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O75">
    <sortCondition descending="1" ref="C8:C75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9" ht="45" customHeight="1" x14ac:dyDescent="0.5">
      <c r="A2" s="61" t="s">
        <v>100</v>
      </c>
      <c r="B2" s="61"/>
      <c r="C2" s="61"/>
      <c r="D2" s="61"/>
      <c r="E2" s="61"/>
      <c r="F2" s="61"/>
      <c r="G2" s="61"/>
      <c r="H2" s="61"/>
      <c r="I2" s="61"/>
    </row>
    <row r="3" spans="1:9" ht="33" customHeight="1" x14ac:dyDescent="0.4">
      <c r="A3" s="62" t="s">
        <v>133</v>
      </c>
      <c r="B3" s="63"/>
      <c r="C3" s="63"/>
      <c r="D3" s="63"/>
      <c r="E3" s="63"/>
      <c r="F3" s="63"/>
      <c r="G3" s="63"/>
      <c r="H3" s="63"/>
      <c r="I3" s="63"/>
    </row>
    <row r="4" spans="1:9" ht="9.75" customHeight="1" x14ac:dyDescent="0.4">
      <c r="A4" s="62"/>
      <c r="B4" s="63"/>
      <c r="C4" s="63"/>
      <c r="D4" s="63"/>
      <c r="E4" s="63"/>
      <c r="F4" s="63"/>
      <c r="G4" s="63"/>
      <c r="H4" s="63"/>
      <c r="I4" s="63"/>
    </row>
    <row r="5" spans="1:9" ht="30" customHeight="1" x14ac:dyDescent="0.4">
      <c r="A5" s="64" t="s">
        <v>108</v>
      </c>
      <c r="B5" s="65"/>
      <c r="C5" s="65"/>
      <c r="D5" s="65"/>
      <c r="E5" s="65"/>
      <c r="F5" s="65"/>
      <c r="G5" s="65"/>
      <c r="H5" s="65"/>
      <c r="I5" s="65"/>
    </row>
    <row r="6" spans="1:9" ht="21" customHeight="1" x14ac:dyDescent="0.2">
      <c r="A6" s="66"/>
      <c r="B6" s="66"/>
      <c r="C6" s="66"/>
      <c r="D6" s="66"/>
      <c r="E6" s="66"/>
      <c r="F6" s="66"/>
      <c r="G6" s="66"/>
      <c r="H6" s="66"/>
      <c r="I6" s="66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</row>
    <row r="52" spans="1:12" ht="36" customHeight="1" x14ac:dyDescent="0.5">
      <c r="A52" s="73" t="s">
        <v>100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1:12" ht="38.25" customHeight="1" x14ac:dyDescent="0.4">
      <c r="A53" s="67" t="s">
        <v>131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ht="42" customHeight="1" x14ac:dyDescent="0.4">
      <c r="A54" s="56" t="s">
        <v>136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spans="1:12" ht="42" customHeight="1" x14ac:dyDescent="0.4">
      <c r="A55" s="75" t="s">
        <v>132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ht="21" customHeight="1" x14ac:dyDescent="0.2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9" t="s">
        <v>4</v>
      </c>
      <c r="B80" s="70"/>
      <c r="C80" s="70"/>
      <c r="D80" s="70"/>
      <c r="E80" s="20"/>
      <c r="F80" s="20"/>
      <c r="G80" s="20"/>
    </row>
    <row r="81" spans="1:7" ht="18.75" customHeight="1" x14ac:dyDescent="0.25">
      <c r="A81" s="71" t="s">
        <v>130</v>
      </c>
      <c r="B81" s="72"/>
      <c r="C81" s="72"/>
      <c r="D81" s="72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45" customHeight="1" x14ac:dyDescent="0.5">
      <c r="A2" s="61" t="s">
        <v>33</v>
      </c>
      <c r="B2" s="61"/>
      <c r="C2" s="61"/>
      <c r="D2" s="61"/>
      <c r="E2" s="61"/>
      <c r="F2" s="61"/>
      <c r="G2" s="61"/>
      <c r="H2" s="61"/>
    </row>
    <row r="3" spans="1:8" ht="33" customHeight="1" x14ac:dyDescent="0.4">
      <c r="A3" s="62" t="s">
        <v>74</v>
      </c>
      <c r="B3" s="63"/>
      <c r="C3" s="63"/>
      <c r="D3" s="63"/>
      <c r="E3" s="63"/>
      <c r="F3" s="63"/>
      <c r="G3" s="63"/>
      <c r="H3" s="63"/>
    </row>
    <row r="4" spans="1:8" ht="9.75" customHeight="1" x14ac:dyDescent="0.4">
      <c r="A4" s="62"/>
      <c r="B4" s="63"/>
      <c r="C4" s="63"/>
      <c r="D4" s="63"/>
      <c r="E4" s="63"/>
      <c r="F4" s="63"/>
      <c r="G4" s="63"/>
      <c r="H4" s="63"/>
    </row>
    <row r="5" spans="1:8" ht="30" customHeight="1" x14ac:dyDescent="0.4">
      <c r="A5" s="64" t="s">
        <v>77</v>
      </c>
      <c r="B5" s="65"/>
      <c r="C5" s="65"/>
      <c r="D5" s="65"/>
      <c r="E5" s="65"/>
      <c r="F5" s="65"/>
      <c r="G5" s="65"/>
      <c r="H5" s="65"/>
    </row>
    <row r="6" spans="1:8" ht="30.75" customHeight="1" x14ac:dyDescent="0.2">
      <c r="A6" s="66"/>
      <c r="B6" s="66"/>
      <c r="C6" s="66"/>
      <c r="D6" s="66"/>
      <c r="E6" s="66"/>
      <c r="F6" s="66"/>
      <c r="G6" s="66"/>
      <c r="H6" s="6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79" t="s">
        <v>3</v>
      </c>
      <c r="B43" s="80"/>
      <c r="C43" s="80"/>
      <c r="D43" s="7"/>
      <c r="E43" s="3"/>
      <c r="F43" s="3"/>
      <c r="G43" s="3"/>
      <c r="H43" s="3"/>
    </row>
    <row r="44" spans="1:8" ht="18.75" customHeight="1" x14ac:dyDescent="0.25">
      <c r="A44" s="81" t="s">
        <v>4</v>
      </c>
      <c r="B44" s="82"/>
      <c r="C44" s="82"/>
      <c r="D44" s="8"/>
      <c r="E44" s="4"/>
      <c r="F44" s="4"/>
      <c r="G44" s="4"/>
      <c r="H44" s="4"/>
    </row>
    <row r="45" spans="1:8" ht="18.75" customHeight="1" x14ac:dyDescent="0.25">
      <c r="A45" s="83" t="s">
        <v>5</v>
      </c>
      <c r="B45" s="84"/>
      <c r="C45" s="84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0" ht="45" customHeight="1" x14ac:dyDescent="0.5">
      <c r="A2" s="61" t="s">
        <v>33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33" customHeight="1" x14ac:dyDescent="0.4">
      <c r="A3" s="62" t="s">
        <v>46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9.75" customHeight="1" x14ac:dyDescent="0.4">
      <c r="A4" s="62"/>
      <c r="B4" s="63"/>
      <c r="C4" s="63"/>
      <c r="D4" s="63"/>
      <c r="E4" s="63"/>
      <c r="F4" s="63"/>
      <c r="G4" s="63"/>
      <c r="H4" s="63"/>
      <c r="I4" s="63"/>
      <c r="J4" s="63"/>
    </row>
    <row r="5" spans="1:10" ht="30" customHeight="1" x14ac:dyDescent="0.4">
      <c r="A5" s="64" t="s">
        <v>51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ht="30.7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79" t="s">
        <v>3</v>
      </c>
      <c r="B50" s="80"/>
      <c r="C50" s="80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1" t="s">
        <v>4</v>
      </c>
      <c r="B51" s="82"/>
      <c r="C51" s="82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83" t="s">
        <v>5</v>
      </c>
      <c r="B52" s="84"/>
      <c r="C52" s="84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53"/>
      <c r="B1" s="53"/>
      <c r="C1" s="53"/>
      <c r="D1" s="53"/>
      <c r="E1" s="53"/>
      <c r="F1" s="53"/>
      <c r="G1" s="53"/>
      <c r="H1" s="53"/>
    </row>
    <row r="2" spans="1:8" ht="45" customHeight="1" x14ac:dyDescent="0.5">
      <c r="A2" s="61" t="s">
        <v>8</v>
      </c>
      <c r="B2" s="61"/>
      <c r="C2" s="61"/>
      <c r="D2" s="61"/>
      <c r="E2" s="61"/>
      <c r="F2" s="61"/>
      <c r="G2" s="61"/>
      <c r="H2" s="61"/>
    </row>
    <row r="3" spans="1:8" ht="33" customHeight="1" x14ac:dyDescent="0.4">
      <c r="A3" s="62" t="s">
        <v>26</v>
      </c>
      <c r="B3" s="63"/>
      <c r="C3" s="63"/>
      <c r="D3" s="63"/>
      <c r="E3" s="63"/>
      <c r="F3" s="63"/>
      <c r="G3" s="63"/>
      <c r="H3" s="63"/>
    </row>
    <row r="4" spans="1:8" ht="9.75" customHeight="1" x14ac:dyDescent="0.4">
      <c r="A4" s="62"/>
      <c r="B4" s="63"/>
      <c r="C4" s="63"/>
      <c r="D4" s="63"/>
      <c r="E4" s="63"/>
      <c r="F4" s="63"/>
      <c r="G4" s="63"/>
      <c r="H4" s="63"/>
    </row>
    <row r="5" spans="1:8" ht="30" customHeight="1" x14ac:dyDescent="0.4">
      <c r="A5" s="64" t="s">
        <v>21</v>
      </c>
      <c r="B5" s="65"/>
      <c r="C5" s="65"/>
      <c r="D5" s="65"/>
      <c r="E5" s="65"/>
      <c r="F5" s="65"/>
      <c r="G5" s="65"/>
      <c r="H5" s="65"/>
    </row>
    <row r="6" spans="1:8" ht="30.75" customHeight="1" x14ac:dyDescent="0.2">
      <c r="A6" s="66"/>
      <c r="B6" s="66"/>
      <c r="C6" s="66"/>
      <c r="D6" s="66"/>
      <c r="E6" s="66"/>
      <c r="F6" s="66"/>
      <c r="G6" s="66"/>
      <c r="H6" s="66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79" t="s">
        <v>3</v>
      </c>
      <c r="B32" s="80"/>
      <c r="C32" s="80"/>
      <c r="D32" s="7"/>
      <c r="E32" s="3"/>
      <c r="F32" s="3"/>
      <c r="G32" s="3"/>
      <c r="H32" s="3"/>
    </row>
    <row r="33" spans="1:8" ht="18.75" customHeight="1" x14ac:dyDescent="0.25">
      <c r="A33" s="81" t="s">
        <v>4</v>
      </c>
      <c r="B33" s="82"/>
      <c r="C33" s="82"/>
      <c r="D33" s="8"/>
      <c r="E33" s="4"/>
      <c r="F33" s="4"/>
      <c r="G33" s="4"/>
      <c r="H33" s="4"/>
    </row>
    <row r="34" spans="1:8" ht="18.75" customHeight="1" x14ac:dyDescent="0.25">
      <c r="A34" s="83" t="s">
        <v>5</v>
      </c>
      <c r="B34" s="84"/>
      <c r="C34" s="84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27" width="4.7109375" customWidth="1"/>
  </cols>
  <sheetData>
    <row r="1" spans="1:27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27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</row>
    <row r="3" spans="1:27" ht="40.5" customHeight="1" x14ac:dyDescent="0.4">
      <c r="A3" s="56" t="s">
        <v>370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</row>
    <row r="4" spans="1:27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</row>
    <row r="5" spans="1:27" ht="30" customHeight="1" x14ac:dyDescent="0.4">
      <c r="A5" s="58" t="s">
        <v>371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</row>
    <row r="6" spans="1:27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45801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 t="shared" ref="C8:C39" si="0">SUM(D8:AA8)</f>
        <v>7750</v>
      </c>
      <c r="D8" s="33">
        <v>200</v>
      </c>
      <c r="E8" s="33">
        <v>350</v>
      </c>
      <c r="F8" s="33">
        <v>375</v>
      </c>
      <c r="G8" s="33">
        <v>575</v>
      </c>
      <c r="H8" s="33">
        <v>275</v>
      </c>
      <c r="I8" s="33">
        <v>325</v>
      </c>
      <c r="J8" s="33">
        <v>325</v>
      </c>
      <c r="K8" s="33">
        <v>375</v>
      </c>
      <c r="L8" s="33">
        <v>300</v>
      </c>
      <c r="M8" s="33">
        <v>350</v>
      </c>
      <c r="N8" s="33">
        <v>425</v>
      </c>
      <c r="O8" s="33">
        <v>225</v>
      </c>
      <c r="P8" s="33">
        <v>475</v>
      </c>
      <c r="Q8" s="33">
        <v>350</v>
      </c>
      <c r="R8" s="33">
        <v>0</v>
      </c>
      <c r="S8" s="33">
        <v>275</v>
      </c>
      <c r="T8" s="33">
        <v>0</v>
      </c>
      <c r="U8" s="33">
        <v>575</v>
      </c>
      <c r="V8" s="33">
        <v>250</v>
      </c>
      <c r="W8" s="33">
        <v>250</v>
      </c>
      <c r="X8" s="33">
        <v>325</v>
      </c>
      <c r="Y8" s="33">
        <v>575</v>
      </c>
      <c r="Z8" s="33">
        <v>225</v>
      </c>
      <c r="AA8" s="33">
        <v>350</v>
      </c>
    </row>
    <row r="9" spans="1:27" ht="15" customHeight="1" x14ac:dyDescent="0.2">
      <c r="A9" s="32">
        <v>2</v>
      </c>
      <c r="B9" s="32" t="s">
        <v>287</v>
      </c>
      <c r="C9" s="36">
        <f t="shared" si="0"/>
        <v>6190</v>
      </c>
      <c r="D9" s="33">
        <v>275</v>
      </c>
      <c r="E9" s="33">
        <v>575</v>
      </c>
      <c r="F9" s="33">
        <v>425</v>
      </c>
      <c r="G9" s="33">
        <v>375</v>
      </c>
      <c r="H9" s="33">
        <v>300</v>
      </c>
      <c r="I9" s="33">
        <v>0</v>
      </c>
      <c r="J9" s="33">
        <v>0</v>
      </c>
      <c r="K9" s="33">
        <v>475</v>
      </c>
      <c r="L9" s="33">
        <v>375</v>
      </c>
      <c r="M9" s="33">
        <v>575</v>
      </c>
      <c r="N9" s="33">
        <v>325</v>
      </c>
      <c r="O9" s="33">
        <v>325</v>
      </c>
      <c r="P9" s="33">
        <v>0</v>
      </c>
      <c r="Q9" s="33">
        <v>0</v>
      </c>
      <c r="R9" s="33">
        <v>575</v>
      </c>
      <c r="S9" s="33">
        <v>575</v>
      </c>
      <c r="T9" s="33">
        <v>0</v>
      </c>
      <c r="U9" s="33">
        <v>350</v>
      </c>
      <c r="V9" s="33">
        <v>0</v>
      </c>
      <c r="W9" s="33">
        <v>275</v>
      </c>
      <c r="X9" s="33">
        <v>115</v>
      </c>
      <c r="Y9" s="33">
        <v>0</v>
      </c>
      <c r="Z9" s="33">
        <v>275</v>
      </c>
      <c r="AA9" s="33">
        <v>0</v>
      </c>
    </row>
    <row r="10" spans="1:27" ht="15" customHeight="1" x14ac:dyDescent="0.2">
      <c r="A10" s="32">
        <v>3</v>
      </c>
      <c r="B10" s="32" t="s">
        <v>54</v>
      </c>
      <c r="C10" s="36">
        <f t="shared" si="0"/>
        <v>5725</v>
      </c>
      <c r="D10" s="33">
        <v>350</v>
      </c>
      <c r="E10" s="33">
        <v>425</v>
      </c>
      <c r="F10" s="33">
        <v>0</v>
      </c>
      <c r="G10" s="33">
        <v>475</v>
      </c>
      <c r="H10" s="33">
        <v>0</v>
      </c>
      <c r="I10" s="33">
        <v>575</v>
      </c>
      <c r="J10" s="33">
        <v>0</v>
      </c>
      <c r="K10" s="33">
        <v>425</v>
      </c>
      <c r="L10" s="33">
        <v>0</v>
      </c>
      <c r="M10" s="33">
        <v>375</v>
      </c>
      <c r="N10" s="33">
        <v>0</v>
      </c>
      <c r="O10" s="33">
        <v>475</v>
      </c>
      <c r="P10" s="33">
        <v>425</v>
      </c>
      <c r="Q10" s="33">
        <v>375</v>
      </c>
      <c r="R10" s="33">
        <v>0</v>
      </c>
      <c r="S10" s="33">
        <v>350</v>
      </c>
      <c r="T10" s="33">
        <v>0</v>
      </c>
      <c r="U10" s="33">
        <v>375</v>
      </c>
      <c r="V10" s="33">
        <v>0</v>
      </c>
      <c r="W10" s="33">
        <v>425</v>
      </c>
      <c r="X10" s="33">
        <v>0</v>
      </c>
      <c r="Y10" s="33">
        <v>300</v>
      </c>
      <c r="Z10" s="33">
        <v>0</v>
      </c>
      <c r="AA10" s="33">
        <v>375</v>
      </c>
    </row>
    <row r="11" spans="1:27" ht="15" customHeight="1" x14ac:dyDescent="0.2">
      <c r="A11" s="32">
        <v>4</v>
      </c>
      <c r="B11" s="32" t="s">
        <v>261</v>
      </c>
      <c r="C11" s="36">
        <f t="shared" si="0"/>
        <v>5670</v>
      </c>
      <c r="D11" s="33">
        <v>225</v>
      </c>
      <c r="E11" s="33">
        <v>275</v>
      </c>
      <c r="F11" s="33">
        <v>225</v>
      </c>
      <c r="G11" s="33">
        <v>0</v>
      </c>
      <c r="H11" s="33">
        <v>250</v>
      </c>
      <c r="I11" s="33">
        <v>0</v>
      </c>
      <c r="J11" s="33">
        <v>350</v>
      </c>
      <c r="K11" s="33">
        <v>575</v>
      </c>
      <c r="L11" s="33">
        <v>425</v>
      </c>
      <c r="M11" s="33">
        <v>275</v>
      </c>
      <c r="N11" s="33">
        <v>145</v>
      </c>
      <c r="O11" s="33">
        <v>250</v>
      </c>
      <c r="P11" s="33">
        <v>575</v>
      </c>
      <c r="Q11" s="33">
        <v>275</v>
      </c>
      <c r="R11" s="33">
        <v>350</v>
      </c>
      <c r="S11" s="33">
        <v>250</v>
      </c>
      <c r="T11" s="33">
        <v>300</v>
      </c>
      <c r="U11" s="33">
        <v>0</v>
      </c>
      <c r="V11" s="33">
        <v>0</v>
      </c>
      <c r="W11" s="33">
        <v>0</v>
      </c>
      <c r="X11" s="33">
        <v>225</v>
      </c>
      <c r="Y11" s="33">
        <v>115</v>
      </c>
      <c r="Z11" s="33">
        <v>160</v>
      </c>
      <c r="AA11" s="33">
        <v>425</v>
      </c>
    </row>
    <row r="12" spans="1:27" ht="15" customHeight="1" x14ac:dyDescent="0.2">
      <c r="A12" s="32">
        <v>5</v>
      </c>
      <c r="B12" s="32" t="s">
        <v>254</v>
      </c>
      <c r="C12" s="36">
        <f t="shared" si="0"/>
        <v>5645</v>
      </c>
      <c r="D12" s="33">
        <v>575</v>
      </c>
      <c r="E12" s="33">
        <v>300</v>
      </c>
      <c r="F12" s="33">
        <v>0</v>
      </c>
      <c r="G12" s="33">
        <v>275</v>
      </c>
      <c r="H12" s="33">
        <v>425</v>
      </c>
      <c r="I12" s="33">
        <v>300</v>
      </c>
      <c r="J12" s="33">
        <v>575</v>
      </c>
      <c r="K12" s="33">
        <v>300</v>
      </c>
      <c r="L12" s="33">
        <v>350</v>
      </c>
      <c r="M12" s="33">
        <v>250</v>
      </c>
      <c r="N12" s="33">
        <v>475</v>
      </c>
      <c r="O12" s="33">
        <v>0</v>
      </c>
      <c r="P12" s="33">
        <v>350</v>
      </c>
      <c r="Q12" s="33">
        <v>475</v>
      </c>
      <c r="R12" s="33">
        <v>0</v>
      </c>
      <c r="S12" s="33">
        <v>175</v>
      </c>
      <c r="T12" s="33">
        <v>250</v>
      </c>
      <c r="U12" s="33">
        <v>0</v>
      </c>
      <c r="V12" s="33">
        <v>0</v>
      </c>
      <c r="W12" s="33">
        <v>225</v>
      </c>
      <c r="X12" s="33">
        <v>0</v>
      </c>
      <c r="Y12" s="33">
        <v>145</v>
      </c>
      <c r="Z12" s="33">
        <v>0</v>
      </c>
      <c r="AA12" s="33">
        <v>200</v>
      </c>
    </row>
    <row r="13" spans="1:27" ht="15" customHeight="1" x14ac:dyDescent="0.2">
      <c r="A13" s="32">
        <v>6</v>
      </c>
      <c r="B13" s="32" t="s">
        <v>165</v>
      </c>
      <c r="C13" s="36">
        <f t="shared" si="0"/>
        <v>4875</v>
      </c>
      <c r="D13" s="33">
        <v>0</v>
      </c>
      <c r="E13" s="33">
        <v>0</v>
      </c>
      <c r="F13" s="33">
        <v>350</v>
      </c>
      <c r="G13" s="33">
        <v>350</v>
      </c>
      <c r="H13" s="33">
        <v>575</v>
      </c>
      <c r="I13" s="33">
        <v>0</v>
      </c>
      <c r="J13" s="33">
        <v>0</v>
      </c>
      <c r="K13" s="33">
        <v>0</v>
      </c>
      <c r="L13" s="33">
        <v>275</v>
      </c>
      <c r="M13" s="33">
        <v>0</v>
      </c>
      <c r="N13" s="33">
        <v>250</v>
      </c>
      <c r="O13" s="33">
        <v>0</v>
      </c>
      <c r="P13" s="33">
        <v>0</v>
      </c>
      <c r="Q13" s="33">
        <v>425</v>
      </c>
      <c r="R13" s="33">
        <v>475</v>
      </c>
      <c r="S13" s="33">
        <v>325</v>
      </c>
      <c r="T13" s="33">
        <v>475</v>
      </c>
      <c r="U13" s="33">
        <v>0</v>
      </c>
      <c r="V13" s="33">
        <v>0</v>
      </c>
      <c r="W13" s="33">
        <v>300</v>
      </c>
      <c r="X13" s="33">
        <v>300</v>
      </c>
      <c r="Y13" s="33">
        <v>0</v>
      </c>
      <c r="Z13" s="33">
        <v>475</v>
      </c>
      <c r="AA13" s="33">
        <v>300</v>
      </c>
    </row>
    <row r="14" spans="1:27" ht="15" customHeight="1" x14ac:dyDescent="0.2">
      <c r="A14" s="32">
        <v>7</v>
      </c>
      <c r="B14" s="32" t="s">
        <v>24</v>
      </c>
      <c r="C14" s="36">
        <f t="shared" si="0"/>
        <v>4555</v>
      </c>
      <c r="D14" s="33">
        <v>425</v>
      </c>
      <c r="E14" s="33">
        <v>0</v>
      </c>
      <c r="F14" s="33">
        <v>475</v>
      </c>
      <c r="G14" s="33">
        <v>0</v>
      </c>
      <c r="H14" s="33">
        <v>0</v>
      </c>
      <c r="I14" s="33">
        <v>0</v>
      </c>
      <c r="J14" s="33">
        <v>425</v>
      </c>
      <c r="K14" s="33">
        <v>0</v>
      </c>
      <c r="L14" s="33">
        <v>575</v>
      </c>
      <c r="M14" s="33">
        <v>0</v>
      </c>
      <c r="N14" s="33">
        <v>375</v>
      </c>
      <c r="O14" s="33">
        <v>0</v>
      </c>
      <c r="P14" s="33">
        <v>250</v>
      </c>
      <c r="Q14" s="33">
        <v>0</v>
      </c>
      <c r="R14" s="33">
        <v>300</v>
      </c>
      <c r="S14" s="33">
        <v>0</v>
      </c>
      <c r="T14" s="33">
        <v>275</v>
      </c>
      <c r="U14" s="33">
        <v>0</v>
      </c>
      <c r="V14" s="33">
        <v>475</v>
      </c>
      <c r="W14" s="33">
        <v>0</v>
      </c>
      <c r="X14" s="33">
        <v>475</v>
      </c>
      <c r="Y14" s="33">
        <v>130</v>
      </c>
      <c r="Z14" s="33">
        <v>375</v>
      </c>
      <c r="AA14" s="33">
        <v>0</v>
      </c>
    </row>
    <row r="15" spans="1:27" ht="15" customHeight="1" x14ac:dyDescent="0.2">
      <c r="A15" s="32">
        <v>8</v>
      </c>
      <c r="B15" s="32" t="s">
        <v>341</v>
      </c>
      <c r="C15" s="36">
        <f t="shared" si="0"/>
        <v>4275</v>
      </c>
      <c r="D15" s="33">
        <v>0</v>
      </c>
      <c r="E15" s="33">
        <v>250</v>
      </c>
      <c r="F15" s="33">
        <v>325</v>
      </c>
      <c r="G15" s="33">
        <v>325</v>
      </c>
      <c r="H15" s="33">
        <v>350</v>
      </c>
      <c r="I15" s="33">
        <v>0</v>
      </c>
      <c r="J15" s="33">
        <v>0</v>
      </c>
      <c r="K15" s="33">
        <v>0</v>
      </c>
      <c r="L15" s="33">
        <v>0</v>
      </c>
      <c r="M15" s="33">
        <v>475</v>
      </c>
      <c r="N15" s="33">
        <v>0</v>
      </c>
      <c r="O15" s="33">
        <v>0</v>
      </c>
      <c r="P15" s="33">
        <v>0</v>
      </c>
      <c r="Q15" s="33">
        <v>0</v>
      </c>
      <c r="R15" s="33">
        <v>425</v>
      </c>
      <c r="S15" s="33">
        <v>475</v>
      </c>
      <c r="T15" s="33">
        <v>575</v>
      </c>
      <c r="U15" s="33">
        <v>250</v>
      </c>
      <c r="V15" s="33">
        <v>0</v>
      </c>
      <c r="W15" s="33">
        <v>0</v>
      </c>
      <c r="X15" s="33">
        <v>375</v>
      </c>
      <c r="Y15" s="33">
        <v>0</v>
      </c>
      <c r="Z15" s="33">
        <v>175</v>
      </c>
      <c r="AA15" s="33">
        <v>275</v>
      </c>
    </row>
    <row r="16" spans="1:27" ht="15" customHeight="1" x14ac:dyDescent="0.2">
      <c r="A16" s="32">
        <v>9</v>
      </c>
      <c r="B16" s="32" t="s">
        <v>294</v>
      </c>
      <c r="C16" s="36">
        <f t="shared" si="0"/>
        <v>4270</v>
      </c>
      <c r="D16" s="33">
        <v>0</v>
      </c>
      <c r="E16" s="33">
        <v>0</v>
      </c>
      <c r="F16" s="33">
        <v>175</v>
      </c>
      <c r="G16" s="33">
        <v>225</v>
      </c>
      <c r="H16" s="33">
        <v>145</v>
      </c>
      <c r="I16" s="33">
        <v>425</v>
      </c>
      <c r="J16" s="33">
        <v>275</v>
      </c>
      <c r="K16" s="33">
        <v>0</v>
      </c>
      <c r="L16" s="33">
        <v>0</v>
      </c>
      <c r="M16" s="33">
        <v>225</v>
      </c>
      <c r="N16" s="33">
        <v>275</v>
      </c>
      <c r="O16" s="33">
        <v>0</v>
      </c>
      <c r="P16" s="33">
        <v>200</v>
      </c>
      <c r="Q16" s="33">
        <v>225</v>
      </c>
      <c r="R16" s="33">
        <v>0</v>
      </c>
      <c r="S16" s="33">
        <v>300</v>
      </c>
      <c r="T16" s="33">
        <v>425</v>
      </c>
      <c r="U16" s="33">
        <v>275</v>
      </c>
      <c r="V16" s="33">
        <v>0</v>
      </c>
      <c r="W16" s="33">
        <v>200</v>
      </c>
      <c r="X16" s="33">
        <v>0</v>
      </c>
      <c r="Y16" s="33">
        <v>325</v>
      </c>
      <c r="Z16" s="33">
        <v>325</v>
      </c>
      <c r="AA16" s="33">
        <v>250</v>
      </c>
    </row>
    <row r="17" spans="1:27" ht="15" customHeight="1" x14ac:dyDescent="0.2">
      <c r="A17" s="32">
        <v>10</v>
      </c>
      <c r="B17" s="32" t="s">
        <v>23</v>
      </c>
      <c r="C17" s="36">
        <f t="shared" si="0"/>
        <v>3725</v>
      </c>
      <c r="D17" s="33">
        <v>300</v>
      </c>
      <c r="E17" s="33">
        <v>0</v>
      </c>
      <c r="F17" s="33">
        <v>0</v>
      </c>
      <c r="G17" s="33">
        <v>0</v>
      </c>
      <c r="H17" s="33">
        <v>0</v>
      </c>
      <c r="I17" s="33">
        <v>475</v>
      </c>
      <c r="J17" s="33">
        <v>0</v>
      </c>
      <c r="K17" s="33">
        <v>0</v>
      </c>
      <c r="L17" s="33">
        <v>475</v>
      </c>
      <c r="M17" s="33">
        <v>0</v>
      </c>
      <c r="N17" s="33">
        <v>225</v>
      </c>
      <c r="O17" s="33">
        <v>275</v>
      </c>
      <c r="P17" s="33">
        <v>300</v>
      </c>
      <c r="Q17" s="33">
        <v>325</v>
      </c>
      <c r="R17" s="33">
        <v>0</v>
      </c>
      <c r="S17" s="33">
        <v>0</v>
      </c>
      <c r="T17" s="33">
        <v>0</v>
      </c>
      <c r="U17" s="33">
        <v>0</v>
      </c>
      <c r="V17" s="33">
        <v>350</v>
      </c>
      <c r="W17" s="33">
        <v>350</v>
      </c>
      <c r="X17" s="33">
        <v>0</v>
      </c>
      <c r="Y17" s="33">
        <v>425</v>
      </c>
      <c r="Z17" s="33">
        <v>0</v>
      </c>
      <c r="AA17" s="33">
        <v>225</v>
      </c>
    </row>
    <row r="18" spans="1:27" ht="15" customHeight="1" x14ac:dyDescent="0.2">
      <c r="A18" s="32">
        <v>11</v>
      </c>
      <c r="B18" s="32" t="s">
        <v>53</v>
      </c>
      <c r="C18" s="33">
        <f t="shared" si="0"/>
        <v>2895</v>
      </c>
      <c r="D18" s="33">
        <v>0</v>
      </c>
      <c r="E18" s="33">
        <v>475</v>
      </c>
      <c r="F18" s="33">
        <v>0</v>
      </c>
      <c r="G18" s="33">
        <v>300</v>
      </c>
      <c r="H18" s="33">
        <v>0</v>
      </c>
      <c r="I18" s="33">
        <v>375</v>
      </c>
      <c r="J18" s="33">
        <v>0</v>
      </c>
      <c r="K18" s="33">
        <v>325</v>
      </c>
      <c r="L18" s="33">
        <v>0</v>
      </c>
      <c r="M18" s="33">
        <v>425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325</v>
      </c>
      <c r="V18" s="33">
        <v>0</v>
      </c>
      <c r="W18" s="33">
        <v>325</v>
      </c>
      <c r="X18" s="33">
        <v>0</v>
      </c>
      <c r="Y18" s="33">
        <v>200</v>
      </c>
      <c r="Z18" s="33">
        <v>0</v>
      </c>
      <c r="AA18" s="33">
        <v>145</v>
      </c>
    </row>
    <row r="19" spans="1:27" ht="15" customHeight="1" x14ac:dyDescent="0.2">
      <c r="A19" s="32">
        <v>12</v>
      </c>
      <c r="B19" s="32" t="s">
        <v>360</v>
      </c>
      <c r="C19" s="33">
        <f t="shared" si="0"/>
        <v>2700</v>
      </c>
      <c r="D19" s="33">
        <v>375</v>
      </c>
      <c r="E19" s="33">
        <v>375</v>
      </c>
      <c r="F19" s="33">
        <v>0</v>
      </c>
      <c r="G19" s="33">
        <v>0</v>
      </c>
      <c r="H19" s="33">
        <v>375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375</v>
      </c>
      <c r="P19" s="33">
        <v>0</v>
      </c>
      <c r="Q19" s="33">
        <v>0</v>
      </c>
      <c r="R19" s="33">
        <v>0</v>
      </c>
      <c r="S19" s="33">
        <v>0</v>
      </c>
      <c r="T19" s="33">
        <v>350</v>
      </c>
      <c r="U19" s="33">
        <v>0</v>
      </c>
      <c r="V19" s="33">
        <v>0</v>
      </c>
      <c r="W19" s="33">
        <v>0</v>
      </c>
      <c r="X19" s="33">
        <v>575</v>
      </c>
      <c r="Y19" s="33">
        <v>275</v>
      </c>
      <c r="Z19" s="33">
        <v>0</v>
      </c>
      <c r="AA19" s="33">
        <v>0</v>
      </c>
    </row>
    <row r="20" spans="1:27" ht="15" customHeight="1" x14ac:dyDescent="0.2">
      <c r="A20" s="32">
        <v>13</v>
      </c>
      <c r="B20" s="32" t="s">
        <v>252</v>
      </c>
      <c r="C20" s="33">
        <f t="shared" si="0"/>
        <v>2680</v>
      </c>
      <c r="D20" s="33">
        <v>130</v>
      </c>
      <c r="E20" s="33">
        <v>0</v>
      </c>
      <c r="F20" s="33">
        <v>575</v>
      </c>
      <c r="G20" s="33">
        <v>0</v>
      </c>
      <c r="H20" s="33">
        <v>0</v>
      </c>
      <c r="I20" s="33">
        <v>0</v>
      </c>
      <c r="J20" s="33">
        <v>300</v>
      </c>
      <c r="K20" s="33">
        <v>0</v>
      </c>
      <c r="L20" s="33">
        <v>0</v>
      </c>
      <c r="M20" s="33">
        <v>0</v>
      </c>
      <c r="N20" s="33">
        <v>300</v>
      </c>
      <c r="O20" s="33">
        <v>300</v>
      </c>
      <c r="P20" s="33">
        <v>225</v>
      </c>
      <c r="Q20" s="33">
        <v>250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175</v>
      </c>
      <c r="Y20" s="33">
        <v>225</v>
      </c>
      <c r="Z20" s="33">
        <v>200</v>
      </c>
      <c r="AA20" s="33">
        <v>0</v>
      </c>
    </row>
    <row r="21" spans="1:27" ht="15" customHeight="1" x14ac:dyDescent="0.2">
      <c r="A21" s="32">
        <v>14</v>
      </c>
      <c r="B21" s="32" t="s">
        <v>251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325</v>
      </c>
      <c r="U21" s="33">
        <v>425</v>
      </c>
      <c r="V21" s="33">
        <v>275</v>
      </c>
      <c r="W21" s="33">
        <v>475</v>
      </c>
      <c r="X21" s="33">
        <v>425</v>
      </c>
      <c r="Y21" s="33">
        <v>0</v>
      </c>
      <c r="Z21" s="33">
        <v>425</v>
      </c>
      <c r="AA21" s="33">
        <v>0</v>
      </c>
    </row>
    <row r="22" spans="1:27" ht="15" customHeight="1" x14ac:dyDescent="0.2">
      <c r="A22" s="32">
        <v>15</v>
      </c>
      <c r="B22" s="32" t="s">
        <v>293</v>
      </c>
      <c r="C22" s="33">
        <f t="shared" si="0"/>
        <v>2175</v>
      </c>
      <c r="D22" s="33">
        <v>145</v>
      </c>
      <c r="E22" s="33">
        <v>0</v>
      </c>
      <c r="F22" s="33">
        <v>145</v>
      </c>
      <c r="G22" s="33">
        <v>0</v>
      </c>
      <c r="H22" s="33">
        <v>0</v>
      </c>
      <c r="I22" s="33">
        <v>0</v>
      </c>
      <c r="J22" s="33">
        <v>375</v>
      </c>
      <c r="K22" s="33">
        <v>0</v>
      </c>
      <c r="L22" s="33">
        <v>225</v>
      </c>
      <c r="M22" s="33">
        <v>0</v>
      </c>
      <c r="N22" s="33">
        <v>575</v>
      </c>
      <c r="O22" s="33">
        <v>0</v>
      </c>
      <c r="P22" s="33">
        <v>0</v>
      </c>
      <c r="Q22" s="33">
        <v>0</v>
      </c>
      <c r="R22" s="33">
        <v>325</v>
      </c>
      <c r="S22" s="33">
        <v>0</v>
      </c>
      <c r="T22" s="33">
        <v>225</v>
      </c>
      <c r="U22" s="33">
        <v>0</v>
      </c>
      <c r="V22" s="33">
        <v>160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15" customHeight="1" x14ac:dyDescent="0.2">
      <c r="A23" s="32">
        <v>16</v>
      </c>
      <c r="B23" s="32" t="s">
        <v>300</v>
      </c>
      <c r="C23" s="33">
        <f t="shared" si="0"/>
        <v>2025</v>
      </c>
      <c r="D23" s="33">
        <v>325</v>
      </c>
      <c r="E23" s="33">
        <v>0</v>
      </c>
      <c r="F23" s="33">
        <v>250</v>
      </c>
      <c r="G23" s="33">
        <v>0</v>
      </c>
      <c r="H23" s="33">
        <v>475</v>
      </c>
      <c r="I23" s="33">
        <v>0</v>
      </c>
      <c r="J23" s="33">
        <v>0</v>
      </c>
      <c r="K23" s="33">
        <v>0</v>
      </c>
      <c r="L23" s="33">
        <v>250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475</v>
      </c>
      <c r="Z23" s="33">
        <v>250</v>
      </c>
      <c r="AA23" s="33">
        <v>0</v>
      </c>
    </row>
    <row r="24" spans="1:27" ht="15" customHeight="1" x14ac:dyDescent="0.2">
      <c r="A24" s="32">
        <v>17</v>
      </c>
      <c r="B24" s="32" t="s">
        <v>375</v>
      </c>
      <c r="C24" s="33">
        <f t="shared" si="0"/>
        <v>1925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350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575</v>
      </c>
      <c r="P24" s="33">
        <v>0</v>
      </c>
      <c r="Q24" s="33">
        <v>0</v>
      </c>
      <c r="R24" s="33">
        <v>0</v>
      </c>
      <c r="S24" s="33">
        <v>425</v>
      </c>
      <c r="T24" s="33">
        <v>0</v>
      </c>
      <c r="U24" s="33">
        <v>0</v>
      </c>
      <c r="V24" s="33">
        <v>0</v>
      </c>
      <c r="W24" s="33">
        <v>575</v>
      </c>
      <c r="X24" s="33">
        <v>0</v>
      </c>
      <c r="Y24" s="33">
        <v>0</v>
      </c>
      <c r="Z24" s="33">
        <v>0</v>
      </c>
      <c r="AA24" s="33">
        <v>0</v>
      </c>
    </row>
    <row r="25" spans="1:27" ht="15" customHeight="1" x14ac:dyDescent="0.2">
      <c r="A25" s="32">
        <v>17</v>
      </c>
      <c r="B25" s="32" t="s">
        <v>257</v>
      </c>
      <c r="C25" s="33">
        <f t="shared" si="0"/>
        <v>1925</v>
      </c>
      <c r="D25" s="33">
        <v>0</v>
      </c>
      <c r="E25" s="33">
        <v>0</v>
      </c>
      <c r="F25" s="33">
        <v>300</v>
      </c>
      <c r="G25" s="33">
        <v>0</v>
      </c>
      <c r="H25" s="33">
        <v>0</v>
      </c>
      <c r="I25" s="33">
        <v>0</v>
      </c>
      <c r="J25" s="33">
        <v>475</v>
      </c>
      <c r="K25" s="33">
        <v>0</v>
      </c>
      <c r="L25" s="33">
        <v>325</v>
      </c>
      <c r="M25" s="33">
        <v>0</v>
      </c>
      <c r="N25" s="33">
        <v>200</v>
      </c>
      <c r="O25" s="33">
        <v>0</v>
      </c>
      <c r="P25" s="33">
        <v>0</v>
      </c>
      <c r="Q25" s="33">
        <v>0</v>
      </c>
      <c r="R25" s="33">
        <v>145</v>
      </c>
      <c r="S25" s="33">
        <v>0</v>
      </c>
      <c r="T25" s="33">
        <v>175</v>
      </c>
      <c r="U25" s="33">
        <v>0</v>
      </c>
      <c r="V25" s="33">
        <v>175</v>
      </c>
      <c r="W25" s="33">
        <v>0</v>
      </c>
      <c r="X25" s="33">
        <v>130</v>
      </c>
      <c r="Y25" s="33">
        <v>0</v>
      </c>
      <c r="Z25" s="33">
        <v>0</v>
      </c>
      <c r="AA25" s="33">
        <v>0</v>
      </c>
    </row>
    <row r="26" spans="1:27" ht="15" customHeight="1" x14ac:dyDescent="0.2">
      <c r="A26" s="32">
        <v>18</v>
      </c>
      <c r="B26" s="32" t="s">
        <v>381</v>
      </c>
      <c r="C26" s="33">
        <f t="shared" si="0"/>
        <v>1755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325</v>
      </c>
      <c r="Q26" s="33">
        <v>0</v>
      </c>
      <c r="R26" s="33">
        <v>130</v>
      </c>
      <c r="S26" s="33">
        <v>0</v>
      </c>
      <c r="T26" s="33">
        <v>0</v>
      </c>
      <c r="U26" s="33">
        <v>0</v>
      </c>
      <c r="V26" s="33">
        <v>375</v>
      </c>
      <c r="W26" s="33">
        <v>0</v>
      </c>
      <c r="X26" s="33">
        <v>250</v>
      </c>
      <c r="Y26" s="33">
        <v>375</v>
      </c>
      <c r="Z26" s="33">
        <v>300</v>
      </c>
      <c r="AA26" s="33">
        <v>0</v>
      </c>
    </row>
    <row r="27" spans="1:27" ht="15" customHeight="1" x14ac:dyDescent="0.2">
      <c r="A27" s="32">
        <v>19</v>
      </c>
      <c r="B27" s="32" t="s">
        <v>27</v>
      </c>
      <c r="C27" s="33">
        <f t="shared" si="0"/>
        <v>1225</v>
      </c>
      <c r="D27" s="33">
        <v>175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350</v>
      </c>
      <c r="O27" s="33">
        <v>0</v>
      </c>
      <c r="P27" s="33">
        <v>375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325</v>
      </c>
    </row>
    <row r="28" spans="1:27" ht="15" customHeight="1" x14ac:dyDescent="0.2">
      <c r="A28" s="32">
        <v>20</v>
      </c>
      <c r="B28" s="32" t="s">
        <v>384</v>
      </c>
      <c r="C28" s="33">
        <f t="shared" si="0"/>
        <v>1080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300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160</v>
      </c>
      <c r="Z28" s="33">
        <v>145</v>
      </c>
      <c r="AA28" s="33">
        <v>475</v>
      </c>
    </row>
    <row r="29" spans="1:27" ht="15" customHeight="1" x14ac:dyDescent="0.2">
      <c r="A29" s="32">
        <v>21</v>
      </c>
      <c r="B29" s="32" t="s">
        <v>187</v>
      </c>
      <c r="C29" s="33">
        <f t="shared" si="0"/>
        <v>1050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200</v>
      </c>
      <c r="W29" s="33">
        <v>0</v>
      </c>
      <c r="X29" s="33">
        <v>275</v>
      </c>
      <c r="Y29" s="33">
        <v>0</v>
      </c>
      <c r="Z29" s="33">
        <v>0</v>
      </c>
      <c r="AA29" s="33">
        <v>575</v>
      </c>
    </row>
    <row r="30" spans="1:27" ht="15" customHeight="1" x14ac:dyDescent="0.2">
      <c r="A30" s="32">
        <v>22</v>
      </c>
      <c r="B30" s="32" t="s">
        <v>337</v>
      </c>
      <c r="C30" s="33">
        <f t="shared" si="0"/>
        <v>960</v>
      </c>
      <c r="D30" s="33">
        <v>250</v>
      </c>
      <c r="E30" s="33">
        <v>0</v>
      </c>
      <c r="F30" s="33">
        <v>0</v>
      </c>
      <c r="G30" s="33">
        <v>0</v>
      </c>
      <c r="H30" s="33">
        <v>200</v>
      </c>
      <c r="I30" s="33">
        <v>0</v>
      </c>
      <c r="J30" s="33">
        <v>0</v>
      </c>
      <c r="K30" s="33">
        <v>350</v>
      </c>
      <c r="L30" s="33">
        <v>160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15" customHeight="1" x14ac:dyDescent="0.2">
      <c r="A31" s="32">
        <v>23</v>
      </c>
      <c r="B31" s="32" t="s">
        <v>71</v>
      </c>
      <c r="C31" s="33">
        <f t="shared" si="0"/>
        <v>925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350</v>
      </c>
      <c r="Y31" s="33">
        <v>0</v>
      </c>
      <c r="Z31" s="33">
        <v>575</v>
      </c>
      <c r="AA31" s="33">
        <v>0</v>
      </c>
    </row>
    <row r="32" spans="1:27" ht="15" customHeight="1" x14ac:dyDescent="0.2">
      <c r="A32" s="32">
        <v>24</v>
      </c>
      <c r="B32" s="32" t="s">
        <v>367</v>
      </c>
      <c r="C32" s="33">
        <f t="shared" si="0"/>
        <v>900</v>
      </c>
      <c r="D32" s="33">
        <v>0</v>
      </c>
      <c r="E32" s="33">
        <v>0</v>
      </c>
      <c r="F32" s="33">
        <v>0</v>
      </c>
      <c r="G32" s="33">
        <v>0</v>
      </c>
      <c r="H32" s="33">
        <v>325</v>
      </c>
      <c r="I32" s="33">
        <v>0</v>
      </c>
      <c r="J32" s="33">
        <v>0</v>
      </c>
      <c r="K32" s="33">
        <v>0</v>
      </c>
      <c r="L32" s="33">
        <v>200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375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15" customHeight="1" x14ac:dyDescent="0.2">
      <c r="A33" s="32">
        <v>24</v>
      </c>
      <c r="B33" s="32" t="s">
        <v>374</v>
      </c>
      <c r="C33" s="33">
        <f t="shared" si="0"/>
        <v>900</v>
      </c>
      <c r="D33" s="33">
        <v>0</v>
      </c>
      <c r="E33" s="33">
        <v>0</v>
      </c>
      <c r="F33" s="33">
        <v>0</v>
      </c>
      <c r="G33" s="33">
        <v>425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475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15" customHeight="1" x14ac:dyDescent="0.2">
      <c r="A34" s="32">
        <v>25</v>
      </c>
      <c r="B34" s="32" t="s">
        <v>379</v>
      </c>
      <c r="C34" s="33">
        <f t="shared" si="0"/>
        <v>875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300</v>
      </c>
      <c r="N34" s="33">
        <v>0</v>
      </c>
      <c r="O34" s="33">
        <v>0</v>
      </c>
      <c r="P34" s="33">
        <v>0</v>
      </c>
      <c r="Q34" s="33">
        <v>575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15" customHeight="1" x14ac:dyDescent="0.2">
      <c r="A35" s="32">
        <v>26</v>
      </c>
      <c r="B35" s="32" t="s">
        <v>269</v>
      </c>
      <c r="C35" s="33">
        <f t="shared" si="0"/>
        <v>815</v>
      </c>
      <c r="D35" s="33">
        <v>115</v>
      </c>
      <c r="E35" s="33">
        <v>0</v>
      </c>
      <c r="F35" s="33">
        <v>0</v>
      </c>
      <c r="G35" s="33">
        <v>250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250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200</v>
      </c>
      <c r="Y35" s="33">
        <v>0</v>
      </c>
      <c r="Z35" s="33">
        <v>0</v>
      </c>
      <c r="AA35" s="33">
        <v>0</v>
      </c>
    </row>
    <row r="36" spans="1:27" ht="15" customHeight="1" x14ac:dyDescent="0.2">
      <c r="A36" s="32">
        <v>27</v>
      </c>
      <c r="B36" s="32" t="s">
        <v>372</v>
      </c>
      <c r="C36" s="33">
        <f t="shared" si="0"/>
        <v>760</v>
      </c>
      <c r="D36" s="33">
        <v>0</v>
      </c>
      <c r="E36" s="33">
        <v>0</v>
      </c>
      <c r="F36" s="33">
        <v>200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160</v>
      </c>
      <c r="O36" s="33">
        <v>0</v>
      </c>
      <c r="P36" s="33">
        <v>175</v>
      </c>
      <c r="Q36" s="33">
        <v>0</v>
      </c>
      <c r="R36" s="33">
        <v>225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15" customHeight="1" x14ac:dyDescent="0.2">
      <c r="A37" s="32">
        <v>28</v>
      </c>
      <c r="B37" s="32" t="s">
        <v>385</v>
      </c>
      <c r="C37" s="33">
        <f t="shared" si="0"/>
        <v>750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375</v>
      </c>
      <c r="T37" s="33">
        <v>0</v>
      </c>
      <c r="U37" s="33">
        <v>200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175</v>
      </c>
    </row>
    <row r="38" spans="1:27" ht="15" customHeight="1" x14ac:dyDescent="0.2">
      <c r="A38" s="32">
        <v>29</v>
      </c>
      <c r="B38" s="32" t="s">
        <v>389</v>
      </c>
      <c r="C38" s="33">
        <f t="shared" si="0"/>
        <v>725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375</v>
      </c>
      <c r="X38" s="33">
        <v>0</v>
      </c>
      <c r="Y38" s="33">
        <v>350</v>
      </c>
      <c r="Z38" s="33">
        <v>0</v>
      </c>
      <c r="AA38" s="33">
        <v>0</v>
      </c>
    </row>
    <row r="39" spans="1:27" ht="15" customHeight="1" x14ac:dyDescent="0.2">
      <c r="A39" s="32">
        <v>30</v>
      </c>
      <c r="B39" s="32" t="s">
        <v>382</v>
      </c>
      <c r="C39" s="33">
        <f t="shared" si="0"/>
        <v>700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275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425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15" customHeight="1" x14ac:dyDescent="0.2">
      <c r="A40" s="32">
        <v>31</v>
      </c>
      <c r="B40" s="32" t="s">
        <v>377</v>
      </c>
      <c r="C40" s="33">
        <f t="shared" ref="C40:C64" si="1">SUM(D40:AA40)</f>
        <v>660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145</v>
      </c>
      <c r="M40" s="33">
        <v>0</v>
      </c>
      <c r="N40" s="33">
        <v>115</v>
      </c>
      <c r="O40" s="33">
        <v>0</v>
      </c>
      <c r="P40" s="33">
        <v>0</v>
      </c>
      <c r="Q40" s="33">
        <v>0</v>
      </c>
      <c r="R40" s="33">
        <v>200</v>
      </c>
      <c r="S40" s="33">
        <v>0</v>
      </c>
      <c r="T40" s="33">
        <v>200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15" customHeight="1" x14ac:dyDescent="0.2">
      <c r="A41" s="32">
        <v>32</v>
      </c>
      <c r="B41" s="32" t="s">
        <v>368</v>
      </c>
      <c r="C41" s="33">
        <f t="shared" si="1"/>
        <v>650</v>
      </c>
      <c r="D41" s="33">
        <v>475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175</v>
      </c>
      <c r="Z41" s="33">
        <v>0</v>
      </c>
      <c r="AA41" s="33">
        <v>0</v>
      </c>
    </row>
    <row r="42" spans="1:27" ht="15" customHeight="1" x14ac:dyDescent="0.2">
      <c r="A42" s="32">
        <v>32</v>
      </c>
      <c r="B42" s="32" t="s">
        <v>383</v>
      </c>
      <c r="C42" s="33">
        <f t="shared" si="1"/>
        <v>650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425</v>
      </c>
      <c r="P42" s="33">
        <v>0</v>
      </c>
      <c r="Q42" s="33">
        <v>0</v>
      </c>
      <c r="R42" s="33">
        <v>0</v>
      </c>
      <c r="S42" s="33">
        <v>225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15" customHeight="1" x14ac:dyDescent="0.2">
      <c r="A43" s="34">
        <v>33</v>
      </c>
      <c r="B43" s="34" t="s">
        <v>263</v>
      </c>
      <c r="C43" s="35">
        <f t="shared" si="1"/>
        <v>645</v>
      </c>
      <c r="D43" s="35">
        <v>0</v>
      </c>
      <c r="E43" s="35">
        <v>325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160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160</v>
      </c>
    </row>
    <row r="44" spans="1:27" ht="15" customHeight="1" x14ac:dyDescent="0.2">
      <c r="A44" s="34">
        <v>34</v>
      </c>
      <c r="B44" s="34" t="s">
        <v>366</v>
      </c>
      <c r="C44" s="35">
        <f t="shared" si="1"/>
        <v>580</v>
      </c>
      <c r="D44" s="35">
        <v>0</v>
      </c>
      <c r="E44" s="35">
        <v>0</v>
      </c>
      <c r="F44" s="35">
        <v>275</v>
      </c>
      <c r="G44" s="35">
        <v>0</v>
      </c>
      <c r="H44" s="35">
        <v>175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130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27" ht="15" customHeight="1" x14ac:dyDescent="0.2">
      <c r="A45" s="34">
        <v>34</v>
      </c>
      <c r="B45" s="34" t="s">
        <v>314</v>
      </c>
      <c r="C45" s="35">
        <f t="shared" si="1"/>
        <v>580</v>
      </c>
      <c r="D45" s="35">
        <v>0</v>
      </c>
      <c r="E45" s="35">
        <v>0</v>
      </c>
      <c r="F45" s="35">
        <v>0</v>
      </c>
      <c r="G45" s="35">
        <v>0</v>
      </c>
      <c r="H45" s="35">
        <v>160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275</v>
      </c>
      <c r="S45" s="35">
        <v>0</v>
      </c>
      <c r="T45" s="35">
        <v>0</v>
      </c>
      <c r="U45" s="35">
        <v>0</v>
      </c>
      <c r="V45" s="35">
        <v>145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</row>
    <row r="46" spans="1:27" ht="15" customHeight="1" x14ac:dyDescent="0.2">
      <c r="A46" s="34">
        <v>35</v>
      </c>
      <c r="B46" s="34" t="s">
        <v>387</v>
      </c>
      <c r="C46" s="35">
        <f t="shared" si="1"/>
        <v>575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575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</row>
    <row r="47" spans="1:27" ht="15" customHeight="1" x14ac:dyDescent="0.2">
      <c r="A47" s="34">
        <v>36</v>
      </c>
      <c r="B47" s="34" t="s">
        <v>380</v>
      </c>
      <c r="C47" s="35">
        <f t="shared" si="1"/>
        <v>550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350</v>
      </c>
      <c r="P47" s="35">
        <v>0</v>
      </c>
      <c r="Q47" s="35">
        <v>0</v>
      </c>
      <c r="R47" s="35">
        <v>0</v>
      </c>
      <c r="S47" s="35">
        <v>200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</row>
    <row r="48" spans="1:27" ht="15" customHeight="1" x14ac:dyDescent="0.2">
      <c r="A48" s="34">
        <v>37</v>
      </c>
      <c r="B48" s="34" t="s">
        <v>373</v>
      </c>
      <c r="C48" s="35">
        <f t="shared" si="1"/>
        <v>535</v>
      </c>
      <c r="D48" s="35">
        <v>0</v>
      </c>
      <c r="E48" s="35">
        <v>0</v>
      </c>
      <c r="F48" s="35">
        <v>160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375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</row>
    <row r="49" spans="1:27" ht="15" customHeight="1" x14ac:dyDescent="0.2">
      <c r="A49" s="34">
        <v>38</v>
      </c>
      <c r="B49" s="34" t="s">
        <v>392</v>
      </c>
      <c r="C49" s="35">
        <f t="shared" si="1"/>
        <v>350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350</v>
      </c>
      <c r="AA49" s="35">
        <v>0</v>
      </c>
    </row>
    <row r="50" spans="1:27" ht="15" customHeight="1" x14ac:dyDescent="0.2">
      <c r="A50" s="34">
        <v>39</v>
      </c>
      <c r="B50" s="34" t="s">
        <v>376</v>
      </c>
      <c r="C50" s="35">
        <f t="shared" si="1"/>
        <v>335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175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160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</row>
    <row r="51" spans="1:27" ht="15" customHeight="1" x14ac:dyDescent="0.2">
      <c r="A51" s="34">
        <v>40</v>
      </c>
      <c r="B51" s="34" t="s">
        <v>378</v>
      </c>
      <c r="C51" s="35">
        <f t="shared" si="1"/>
        <v>325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325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</row>
    <row r="52" spans="1:27" ht="15" customHeight="1" x14ac:dyDescent="0.2">
      <c r="A52" s="34">
        <v>41</v>
      </c>
      <c r="B52" s="34" t="s">
        <v>386</v>
      </c>
      <c r="C52" s="35">
        <f t="shared" si="1"/>
        <v>300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300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</row>
    <row r="53" spans="1:27" ht="15" customHeight="1" x14ac:dyDescent="0.2">
      <c r="A53" s="34">
        <v>42</v>
      </c>
      <c r="B53" s="34" t="s">
        <v>250</v>
      </c>
      <c r="C53" s="35">
        <f t="shared" si="1"/>
        <v>260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145</v>
      </c>
      <c r="Y53" s="35">
        <v>0</v>
      </c>
      <c r="Z53" s="35">
        <v>115</v>
      </c>
      <c r="AA53" s="35">
        <v>0</v>
      </c>
    </row>
    <row r="54" spans="1:27" ht="15" customHeight="1" x14ac:dyDescent="0.2">
      <c r="A54" s="44">
        <v>43</v>
      </c>
      <c r="B54" s="44" t="s">
        <v>391</v>
      </c>
      <c r="C54" s="43">
        <f t="shared" si="1"/>
        <v>250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250</v>
      </c>
      <c r="Z54" s="43">
        <v>0</v>
      </c>
      <c r="AA54" s="43">
        <v>0</v>
      </c>
    </row>
    <row r="55" spans="1:27" ht="15" customHeight="1" x14ac:dyDescent="0.2">
      <c r="A55" s="44">
        <v>44</v>
      </c>
      <c r="B55" s="44" t="s">
        <v>316</v>
      </c>
      <c r="C55" s="43">
        <f t="shared" si="1"/>
        <v>225</v>
      </c>
      <c r="D55" s="43">
        <v>0</v>
      </c>
      <c r="E55" s="43">
        <v>0</v>
      </c>
      <c r="F55" s="43">
        <v>0</v>
      </c>
      <c r="G55" s="43">
        <v>0</v>
      </c>
      <c r="H55" s="43">
        <v>225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</row>
    <row r="56" spans="1:27" ht="15" customHeight="1" x14ac:dyDescent="0.2">
      <c r="A56" s="44">
        <v>44</v>
      </c>
      <c r="B56" s="44" t="s">
        <v>388</v>
      </c>
      <c r="C56" s="43">
        <f t="shared" si="1"/>
        <v>225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225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</row>
    <row r="57" spans="1:27" ht="15" customHeight="1" x14ac:dyDescent="0.2">
      <c r="A57" s="44">
        <v>44</v>
      </c>
      <c r="B57" s="44" t="s">
        <v>348</v>
      </c>
      <c r="C57" s="43">
        <f t="shared" si="1"/>
        <v>225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225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</row>
    <row r="58" spans="1:27" ht="15" customHeight="1" x14ac:dyDescent="0.2">
      <c r="A58" s="44">
        <v>45</v>
      </c>
      <c r="B58" s="44" t="s">
        <v>259</v>
      </c>
      <c r="C58" s="43">
        <f t="shared" si="1"/>
        <v>200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200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</row>
    <row r="59" spans="1:27" ht="15" customHeight="1" x14ac:dyDescent="0.2">
      <c r="A59" s="44">
        <v>46</v>
      </c>
      <c r="B59" s="44" t="s">
        <v>280</v>
      </c>
      <c r="C59" s="43">
        <f t="shared" si="1"/>
        <v>175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175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</row>
    <row r="60" spans="1:27" ht="15" customHeight="1" x14ac:dyDescent="0.2">
      <c r="A60" s="44">
        <v>47</v>
      </c>
      <c r="B60" s="44" t="s">
        <v>317</v>
      </c>
      <c r="C60" s="43">
        <f t="shared" si="1"/>
        <v>160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160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</row>
    <row r="61" spans="1:27" ht="15" customHeight="1" x14ac:dyDescent="0.2">
      <c r="A61" s="44">
        <v>47</v>
      </c>
      <c r="B61" s="44" t="s">
        <v>390</v>
      </c>
      <c r="C61" s="43">
        <f t="shared" si="1"/>
        <v>160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160</v>
      </c>
      <c r="Y61" s="43">
        <v>0</v>
      </c>
      <c r="Z61" s="43">
        <v>0</v>
      </c>
      <c r="AA61" s="43">
        <v>0</v>
      </c>
    </row>
    <row r="62" spans="1:27" ht="15" customHeight="1" x14ac:dyDescent="0.2">
      <c r="A62" s="44">
        <v>47</v>
      </c>
      <c r="B62" s="44" t="s">
        <v>311</v>
      </c>
      <c r="C62" s="43">
        <f t="shared" si="1"/>
        <v>160</v>
      </c>
      <c r="D62" s="43">
        <v>160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</row>
    <row r="63" spans="1:27" ht="15" customHeight="1" x14ac:dyDescent="0.2">
      <c r="A63" s="44">
        <v>48</v>
      </c>
      <c r="B63" s="44" t="s">
        <v>394</v>
      </c>
      <c r="C63" s="43">
        <f t="shared" si="1"/>
        <v>130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130</v>
      </c>
    </row>
    <row r="64" spans="1:27" ht="15" customHeight="1" x14ac:dyDescent="0.2">
      <c r="A64" s="44">
        <v>48</v>
      </c>
      <c r="B64" s="44" t="s">
        <v>393</v>
      </c>
      <c r="C64" s="43">
        <f t="shared" si="1"/>
        <v>130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130</v>
      </c>
      <c r="AA64" s="4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37" t="s">
        <v>3</v>
      </c>
      <c r="B66" s="38"/>
      <c r="C66" s="38"/>
      <c r="D66" s="38"/>
      <c r="E66" s="3"/>
      <c r="F66" s="3"/>
      <c r="G66" s="3"/>
      <c r="H66" s="3"/>
      <c r="I66" s="3"/>
    </row>
    <row r="67" spans="1:9" ht="18.75" customHeight="1" x14ac:dyDescent="0.25">
      <c r="A67" s="39" t="s">
        <v>4</v>
      </c>
      <c r="B67" s="40"/>
      <c r="C67" s="40"/>
      <c r="D67" s="40"/>
      <c r="E67" s="4"/>
      <c r="F67" s="4"/>
      <c r="G67" s="4"/>
      <c r="H67" s="4"/>
      <c r="I67" s="4"/>
    </row>
    <row r="68" spans="1:9" ht="18.75" customHeight="1" x14ac:dyDescent="0.25">
      <c r="A68" s="41" t="s">
        <v>5</v>
      </c>
      <c r="B68" s="42"/>
      <c r="C68" s="42"/>
      <c r="D68" s="42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A8:AA64">
    <sortCondition descending="1" ref="C8:C64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26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40.5" customHeight="1" x14ac:dyDescent="0.4">
      <c r="A3" s="56" t="s">
        <v>349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ht="30" customHeight="1" x14ac:dyDescent="0.4">
      <c r="A5" s="58" t="s">
        <v>365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323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288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108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256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40.5" customHeight="1" x14ac:dyDescent="0.4">
      <c r="A3" s="56" t="s">
        <v>255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226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227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173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172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45" customHeight="1" x14ac:dyDescent="0.5">
      <c r="A2" s="54" t="s">
        <v>139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5" ht="33" customHeight="1" x14ac:dyDescent="0.4">
      <c r="A3" s="56" t="s">
        <v>140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9.75" customHeight="1" x14ac:dyDescent="0.4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 x14ac:dyDescent="0.4">
      <c r="A5" s="58" t="s">
        <v>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ht="21" customHeight="1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6-17-25 - 9-6-25 (6 quarter)</vt:lpstr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'6-17-25 - 9-6-25 (6 quarter)'!Print_Area</vt:lpstr>
      <vt:lpstr>'7-11-23 - 9-26-23 (1 quarterly)'!Print_Area</vt:lpstr>
      <vt:lpstr>'7-15-24 - 9-30-24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2025-06-23T08:18:10Z</cp:lastPrinted>
  <dcterms:created xsi:type="dcterms:W3CDTF">2013-12-12T05:08:35Z</dcterms:created>
  <dcterms:modified xsi:type="dcterms:W3CDTF">2025-08-21T07:09:49Z</dcterms:modified>
</cp:coreProperties>
</file>