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4-1-26 - 6-30-26 (2026 WSO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0">'4-1-26 - 6-30-26 (2026 WSOP)'!$A$1:$F$185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62" l="1"/>
  <c r="D95" i="62"/>
  <c r="D167" i="62"/>
  <c r="C167" i="62"/>
  <c r="D53" i="62"/>
  <c r="D149" i="62"/>
  <c r="C149" i="62" s="1"/>
  <c r="D8" i="62"/>
  <c r="D12" i="62"/>
  <c r="D33" i="62"/>
  <c r="D24" i="62"/>
  <c r="D60" i="62"/>
  <c r="D40" i="62"/>
  <c r="D111" i="62"/>
  <c r="C111" i="62" s="1"/>
  <c r="D73" i="62"/>
  <c r="D26" i="62"/>
  <c r="D45" i="62"/>
  <c r="D41" i="62"/>
  <c r="D176" i="62"/>
  <c r="C176" i="62" s="1"/>
  <c r="D42" i="62"/>
  <c r="D159" i="62"/>
  <c r="C159" i="62" s="1"/>
  <c r="D48" i="62"/>
  <c r="D19" i="62"/>
  <c r="D14" i="62"/>
  <c r="D16" i="62"/>
  <c r="D13" i="62"/>
  <c r="D15" i="62"/>
  <c r="D9" i="62"/>
  <c r="D30" i="62"/>
  <c r="D58" i="62"/>
  <c r="D28" i="62"/>
  <c r="D10" i="62"/>
  <c r="D100" i="62"/>
  <c r="D169" i="62"/>
  <c r="C169" i="62" s="1"/>
  <c r="D39" i="62"/>
  <c r="D44" i="62"/>
  <c r="D18" i="62"/>
  <c r="D11" i="62"/>
  <c r="D50" i="62"/>
  <c r="D114" i="62"/>
  <c r="C114" i="62" s="1"/>
  <c r="D17" i="62"/>
  <c r="D21" i="62"/>
  <c r="D134" i="62"/>
  <c r="C134" i="62" s="1"/>
  <c r="D125" i="62"/>
  <c r="C125" i="62" s="1"/>
  <c r="D121" i="62"/>
  <c r="C121" i="62" s="1"/>
  <c r="D23" i="62"/>
  <c r="D56" i="62"/>
  <c r="D20" i="62"/>
  <c r="C177" i="62"/>
  <c r="D71" i="62"/>
  <c r="D31" i="62"/>
  <c r="D158" i="62"/>
  <c r="C158" i="62" s="1"/>
  <c r="D61" i="62"/>
  <c r="D74" i="62"/>
  <c r="D47" i="62"/>
  <c r="D105" i="62"/>
  <c r="C105" i="62" s="1"/>
  <c r="D88" i="62"/>
  <c r="C88" i="62" s="1"/>
  <c r="D43" i="62"/>
  <c r="D29" i="62"/>
  <c r="D54" i="62"/>
  <c r="D49" i="62"/>
  <c r="D84" i="62"/>
  <c r="D51" i="62"/>
  <c r="D37" i="62"/>
  <c r="D55" i="62"/>
  <c r="D67" i="62"/>
  <c r="D181" i="62"/>
  <c r="C181" i="62" s="1"/>
  <c r="D131" i="62"/>
  <c r="D22" i="62"/>
  <c r="D59" i="62"/>
  <c r="C95" i="62"/>
  <c r="D36" i="62"/>
  <c r="D63" i="62"/>
  <c r="D25" i="62"/>
  <c r="D78" i="62"/>
  <c r="C78" i="62" s="1"/>
  <c r="D180" i="62"/>
  <c r="C180" i="62" s="1"/>
  <c r="D104" i="62"/>
  <c r="D166" i="62"/>
  <c r="C166" i="62" s="1"/>
  <c r="D66" i="62"/>
  <c r="D153" i="62"/>
  <c r="C153" i="62" s="1"/>
  <c r="D133" i="62"/>
  <c r="C133" i="62" s="1"/>
  <c r="D34" i="62"/>
  <c r="D98" i="62"/>
  <c r="D57" i="62"/>
  <c r="D89" i="62"/>
  <c r="D38" i="62"/>
  <c r="D64" i="62"/>
  <c r="D52" i="62"/>
  <c r="D81" i="62"/>
  <c r="C81" i="62" s="1"/>
  <c r="C183" i="62"/>
  <c r="D157" i="62"/>
  <c r="C157" i="62" s="1"/>
  <c r="D136" i="62"/>
  <c r="C136" i="62" s="1"/>
  <c r="D103" i="62"/>
  <c r="C103" i="62" s="1"/>
  <c r="D32" i="62"/>
  <c r="D27" i="62"/>
  <c r="D90" i="62"/>
  <c r="C90" i="62" s="1"/>
  <c r="D170" i="62"/>
  <c r="C170" i="62" s="1"/>
  <c r="D163" i="62"/>
  <c r="C163" i="62" s="1"/>
  <c r="D156" i="62"/>
  <c r="C156" i="62" s="1"/>
  <c r="D148" i="62"/>
  <c r="C148" i="62" s="1"/>
  <c r="D145" i="62"/>
  <c r="C145" i="62" s="1"/>
  <c r="D130" i="62"/>
  <c r="C130" i="62" s="1"/>
  <c r="D117" i="62"/>
  <c r="C117" i="62" s="1"/>
  <c r="D129" i="62"/>
  <c r="D137" i="62"/>
  <c r="D140" i="62"/>
  <c r="C140" i="62" s="1"/>
  <c r="D85" i="62"/>
  <c r="D92" i="62"/>
  <c r="C92" i="62" s="1"/>
  <c r="D83" i="62" l="1"/>
  <c r="C67" i="62"/>
  <c r="D151" i="62"/>
  <c r="C151" i="62" s="1"/>
  <c r="C44" i="62"/>
  <c r="C100" i="62"/>
  <c r="C42" i="62"/>
  <c r="C107" i="62"/>
  <c r="C27" i="62"/>
  <c r="C56" i="62"/>
  <c r="D99" i="62"/>
  <c r="C172" i="62"/>
  <c r="C64" i="62"/>
  <c r="C155" i="62"/>
  <c r="D147" i="62"/>
  <c r="C147" i="62" s="1"/>
  <c r="C141" i="62"/>
  <c r="C66" i="62"/>
  <c r="D86" i="62"/>
  <c r="C122" i="62"/>
  <c r="C55" i="62"/>
  <c r="D68" i="62"/>
  <c r="D65" i="62"/>
  <c r="C41" i="62"/>
  <c r="D70" i="62"/>
  <c r="C63" i="62"/>
  <c r="C26" i="62"/>
  <c r="D35" i="62"/>
  <c r="C128" i="62"/>
  <c r="C22" i="62"/>
  <c r="D62" i="62"/>
  <c r="D69" i="62"/>
  <c r="C17" i="62"/>
  <c r="C173" i="62"/>
  <c r="C50" i="62"/>
  <c r="C112" i="62"/>
  <c r="C23" i="62"/>
  <c r="D108" i="62"/>
  <c r="C108" i="62" s="1"/>
  <c r="D174" i="62"/>
  <c r="C174" i="62" s="1"/>
  <c r="D152" i="62"/>
  <c r="C152" i="62" s="1"/>
  <c r="C33" i="62"/>
  <c r="D182" i="62"/>
  <c r="D72" i="62"/>
  <c r="C72" i="62" s="1"/>
  <c r="D123" i="62"/>
  <c r="C123" i="62" s="1"/>
  <c r="D164" i="62"/>
  <c r="C164" i="62" s="1"/>
  <c r="D96" i="62"/>
  <c r="C96" i="62" s="1"/>
  <c r="D102" i="62"/>
  <c r="C102" i="62" s="1"/>
  <c r="D97" i="62"/>
  <c r="C97" i="62" s="1"/>
  <c r="D126" i="62"/>
  <c r="C126" i="62" s="1"/>
  <c r="D80" i="62"/>
  <c r="C80" i="62" s="1"/>
  <c r="C45" i="62"/>
  <c r="C98" i="62"/>
  <c r="D150" i="62"/>
  <c r="C150" i="62" s="1"/>
  <c r="D87" i="62"/>
  <c r="D120" i="62"/>
  <c r="C120" i="62" s="1"/>
  <c r="D178" i="62"/>
  <c r="C178" i="62" s="1"/>
  <c r="D77" i="62"/>
  <c r="D75" i="62"/>
  <c r="C57" i="62"/>
  <c r="D124" i="62"/>
  <c r="C124" i="62" s="1"/>
  <c r="C131" i="62"/>
  <c r="D168" i="62"/>
  <c r="C168" i="62" s="1"/>
  <c r="D179" i="62"/>
  <c r="C179" i="62" s="1"/>
  <c r="D171" i="62"/>
  <c r="C171" i="62" s="1"/>
  <c r="C73" i="62"/>
  <c r="D118" i="62"/>
  <c r="C118" i="62" s="1"/>
  <c r="C60" i="62"/>
  <c r="D91" i="62"/>
  <c r="C91" i="62" s="1"/>
  <c r="D175" i="62"/>
  <c r="C175" i="62" s="1"/>
  <c r="D110" i="62"/>
  <c r="D161" i="62"/>
  <c r="C161" i="62" s="1"/>
  <c r="C74" i="62"/>
  <c r="C85" i="62"/>
  <c r="C43" i="62"/>
  <c r="D113" i="62"/>
  <c r="C113" i="62" s="1"/>
  <c r="C61" i="62"/>
  <c r="D76" i="62"/>
  <c r="C76" i="62" s="1"/>
  <c r="D138" i="62" l="1"/>
  <c r="C138" i="62" s="1"/>
  <c r="D132" i="62"/>
  <c r="C132" i="62" s="1"/>
  <c r="C104" i="62"/>
  <c r="D119" i="62"/>
  <c r="C119" i="62" s="1"/>
  <c r="D116" i="62"/>
  <c r="C116" i="62" s="1"/>
  <c r="D115" i="62"/>
  <c r="C115" i="62" s="1"/>
  <c r="D106" i="62"/>
  <c r="C106" i="62" s="1"/>
  <c r="D101" i="62"/>
  <c r="C101" i="62" s="1"/>
  <c r="C182" i="62"/>
  <c r="D82" i="62"/>
  <c r="C82" i="62" s="1"/>
  <c r="C75" i="62"/>
  <c r="C89" i="62"/>
  <c r="D160" i="62"/>
  <c r="C160" i="62" s="1"/>
  <c r="C52" i="62"/>
  <c r="C19" i="62"/>
  <c r="C65" i="62"/>
  <c r="C77" i="62"/>
  <c r="D135" i="62"/>
  <c r="C135" i="62" s="1"/>
  <c r="C86" i="62"/>
  <c r="C34" i="62"/>
  <c r="C99" i="62"/>
  <c r="C87" i="62"/>
  <c r="C68" i="62"/>
  <c r="C38" i="62"/>
  <c r="D94" i="62"/>
  <c r="C94" i="62" s="1"/>
  <c r="D79" i="62"/>
  <c r="C79" i="62" s="1"/>
  <c r="D165" i="62"/>
  <c r="C165" i="62" s="1"/>
  <c r="D144" i="62"/>
  <c r="C144" i="62" s="1"/>
  <c r="C28" i="62"/>
  <c r="C21" i="62"/>
  <c r="C8" i="62"/>
  <c r="C9" i="62"/>
  <c r="C13" i="62"/>
  <c r="C83" i="62"/>
  <c r="D93" i="62"/>
  <c r="C93" i="62" s="1"/>
  <c r="C20" i="62"/>
  <c r="C46" i="62"/>
  <c r="C69" i="62"/>
  <c r="D162" i="62"/>
  <c r="C162" i="62" s="1"/>
  <c r="C58" i="62"/>
  <c r="C53" i="62"/>
  <c r="C59" i="62"/>
  <c r="C40" i="62"/>
  <c r="C35" i="62"/>
  <c r="C12" i="62"/>
  <c r="C36" i="62"/>
  <c r="C24" i="62"/>
  <c r="C25" i="62"/>
  <c r="C70" i="62"/>
  <c r="C62" i="62"/>
  <c r="D142" i="62"/>
  <c r="C142" i="62" s="1"/>
  <c r="D139" i="62"/>
  <c r="C139" i="62" s="1"/>
  <c r="D127" i="62"/>
  <c r="C127" i="62" s="1"/>
  <c r="C31" i="62"/>
  <c r="C18" i="62"/>
  <c r="C16" i="62"/>
  <c r="D143" i="62"/>
  <c r="C143" i="62" s="1"/>
  <c r="C14" i="62"/>
  <c r="C39" i="62"/>
  <c r="C11" i="62"/>
  <c r="C84" i="62"/>
  <c r="D154" i="62"/>
  <c r="C154" i="62" s="1"/>
  <c r="D146" i="62"/>
  <c r="C146" i="62" s="1"/>
  <c r="C54" i="62"/>
  <c r="C110" i="62"/>
  <c r="C37" i="62"/>
  <c r="C71" i="62"/>
  <c r="C49" i="62"/>
  <c r="C137" i="62"/>
  <c r="C129" i="62"/>
  <c r="D109" i="62"/>
  <c r="C109" i="62" s="1"/>
  <c r="C51" i="62"/>
  <c r="C47" i="62"/>
  <c r="C29" i="62"/>
  <c r="C10" i="62"/>
  <c r="C30" i="62"/>
  <c r="C32" i="62"/>
  <c r="C15" i="62"/>
  <c r="C48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 s="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C43" i="61" s="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<sst xmlns="http://schemas.openxmlformats.org/spreadsheetml/2006/main" count="832" uniqueCount="482">
  <si>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</si>
  <si>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</si>
  <si>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</si>
  <si>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</si>
  <si>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</si>
  <si>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</si>
  <si>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</si>
  <si>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</si>
  <si>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</si>
  <si>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</si>
  <si>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</si>
  <si>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</si>
  <si>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</si>
  <si>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</si>
  <si>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</si>
  <si>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</si>
  <si>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</si>
  <si>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</si>
  <si>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</si>
  <si>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</si>
  <si>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</si>
  <si>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</si>
  <si>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</si>
  <si>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</si>
  <si>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</si>
  <si>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</si>
  <si>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</si>
  <si>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</si>
  <si>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</si>
  <si>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</si>
  <si>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</si>
  <si>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</si>
  <si>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</si>
  <si>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</si>
  <si>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</si>
  <si>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</si>
  <si>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</si>
  <si>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</si>
  <si>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</si>
  <si>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</si>
  <si>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</si>
  <si>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</si>
  <si>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</si>
  <si>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</si>
  <si>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</si>
  <si>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</si>
  <si>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</si>
  <si>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</si>
  <si>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</si>
  <si>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</si>
  <si>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</si>
  <si>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</si>
  <si>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</si>
  <si>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</si>
  <si>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</si>
  <si>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</si>
  <si>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</si>
  <si>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</si>
  <si>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</si>
  <si>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</si>
  <si>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</si>
  <si>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</si>
  <si>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</si>
  <si>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</si>
  <si>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</si>
  <si>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</si>
  <si>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</si>
  <si>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</si>
  <si>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</si>
  <si>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</si>
  <si>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</si>
  <si>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</si>
  <si>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</si>
  <si>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</si>
  <si>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</si>
  <si>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</si>
  <si>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</si>
  <si>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</si>
  <si>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</si>
  <si>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</si>
  <si>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</si>
  <si>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</si>
  <si>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</si>
  <si>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</si>
  <si>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</si>
  <si>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</si>
  <si>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</si>
  <si>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</si>
  <si>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</si>
  <si>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</si>
  <si>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</si>
  <si>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</si>
  <si>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</si>
  <si>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</si>
  <si>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</si>
  <si>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</si>
  <si>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</si>
  <si>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</si>
  <si>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</si>
  <si>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</si>
  <si>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</si>
  <si>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</si>
  <si>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</si>
  <si>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</si>
  <si>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</si>
  <si>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</si>
  <si>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</si>
  <si>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</si>
  <si>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</si>
  <si>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</si>
  <si>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</si>
  <si>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</si>
  <si>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</si>
  <si>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</si>
  <si>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</si>
  <si>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</si>
  <si>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</si>
  <si>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</si>
  <si>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</si>
  <si>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</si>
  <si>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</si>
  <si>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</si>
  <si>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</si>
  <si>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</si>
  <si>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</si>
  <si>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</si>
  <si>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</si>
  <si>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</si>
  <si>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</si>
  <si>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</si>
  <si>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</si>
  <si>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</si>
  <si>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</si>
  <si>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</si>
  <si>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</si>
  <si>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</si>
  <si>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</si>
  <si>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</si>
  <si>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</si>
  <si>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</si>
  <si>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</si>
  <si>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</si>
  <si>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</si>
  <si>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</si>
  <si>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</si>
  <si>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</si>
  <si>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</si>
  <si>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</si>
  <si>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</si>
  <si>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</si>
  <si>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</si>
  <si>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</si>
  <si>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</si>
  <si>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</si>
  <si>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</si>
  <si>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</si>
  <si>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</si>
  <si>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</si>
  <si>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</si>
  <si>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</si>
  <si>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</si>
  <si>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</si>
  <si>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</si>
  <si>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</si>
  <si>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</si>
  <si>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</si>
  <si>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</si>
  <si>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</si>
  <si>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</si>
  <si>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</si>
  <si>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</si>
  <si>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</si>
  <si>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</si>
  <si>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</si>
  <si>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</si>
  <si>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</si>
  <si>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</si>
  <si>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</si>
  <si>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</si>
  <si>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</si>
  <si>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</si>
  <si>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</si>
  <si>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</si>
  <si>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</si>
  <si>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</si>
  <si>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</si>
  <si>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</si>
  <si>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</si>
  <si>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</si>
  <si>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</si>
  <si>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</si>
  <si>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</si>
  <si>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</si>
  <si>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</si>
  <si>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</si>
  <si>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</si>
  <si>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</si>
  <si>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</si>
  <si>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</si>
  <si>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</si>
  <si>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</si>
  <si>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</si>
  <si>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</si>
  <si>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</si>
  <si>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</si>
  <si>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</si>
  <si>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</si>
  <si>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</si>
  <si>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</si>
  <si>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</si>
  <si>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</si>
  <si>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</si>
  <si>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</si>
  <si>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</si>
  <si>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</si>
  <si>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</si>
  <si>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</si>
  <si>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</si>
  <si>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</si>
  <si>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</si>
  <si>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</si>
  <si>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</si>
  <si>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</si>
  <si>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</si>
  <si>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</si>
  <si>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</si>
  <si>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</si>
  <si>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</si>
  <si>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</si>
  <si>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</si>
  <si>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</si>
  <si>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</si>
  <si>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</si>
  <si>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</si>
  <si>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</si>
  <si>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</si>
  <si>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</si>
  <si>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</si>
  <si>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</si>
  <si>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</si>
  <si>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</si>
  <si>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</si>
  <si>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</si>
  <si>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</si>
  <si>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</si>
  <si>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</si>
  <si>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</si>
  <si>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</si>
  <si>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</si>
  <si>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</si>
  <si>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</si>
  <si>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</si>
  <si>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</si>
  <si>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</si>
  <si>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</si>
  <si>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</si>
  <si>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</si>
  <si>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</si>
  <si>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</si>
  <si>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</si>
  <si>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</si>
  <si>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</si>
  <si>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</si>
  <si>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</si>
  <si>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</si>
  <si>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</si>
  <si>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</si>
  <si>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</si>
  <si>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</si>
  <si>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</si>
  <si>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</si>
  <si>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</si>
  <si>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</si>
  <si>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</si>
  <si>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</si>
  <si>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</si>
  <si>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</si>
  <si>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</si>
  <si>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</si>
  <si>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</si>
  <si>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</si>
  <si>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</si>
  <si>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</si>
  <si>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</si>
  <si>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</si>
  <si>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</si>
  <si>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</si>
  <si>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</si>
  <si>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</si>
  <si>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</si>
  <si>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</si>
  <si>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</si>
  <si>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</si>
  <si>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</si>
  <si>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</si>
  <si>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</si>
  <si>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</si>
  <si>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</si>
  <si>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</si>
  <si>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</si>
  <si>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</si>
  <si>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</si>
  <si>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</si>
  <si>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</si>
  <si>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</si>
  <si>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</si>
  <si>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</si>
  <si>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</si>
  <si>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</si>
  <si>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</si>
  <si>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</si>
  <si>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</si>
  <si>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</si>
  <si>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</si>
  <si>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</si>
  <si>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</si>
  <si>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</si>
  <si>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</si>
  <si>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</si>
  <si>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</si>
  <si>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</si>
  <si>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</si>
  <si>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</si>
  <si>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</si>
  <si>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</si>
  <si>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</si>
  <si>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</si>
  <si>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</si>
  <si>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</si>
  <si>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</si>
  <si>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</si>
  <si>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</si>
  <si>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</si>
  <si>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APRIL</t>
  </si>
  <si>
    <t>MAY</t>
  </si>
  <si>
    <t>Davies, Chris</t>
  </si>
  <si>
    <t>Barber, Charlene</t>
  </si>
  <si>
    <t>Brown, Condriquez</t>
  </si>
  <si>
    <t>Brown, Larry</t>
  </si>
  <si>
    <t>Davis, Adrian</t>
  </si>
  <si>
    <t>Dunn, Jennifer</t>
  </si>
  <si>
    <t>Fields, Debra</t>
  </si>
  <si>
    <t>Haun, Olya</t>
  </si>
  <si>
    <t>Martinez, Patrick</t>
  </si>
  <si>
    <t>McChesnee, Gerldine</t>
  </si>
  <si>
    <t>Osborn, Jerry</t>
  </si>
  <si>
    <t>Osorio, Carlos</t>
  </si>
  <si>
    <t>Perry, Vernon</t>
  </si>
  <si>
    <t>Polar, Daija</t>
  </si>
  <si>
    <t>Rahn, Allyson</t>
  </si>
  <si>
    <t>Spencer, Renee</t>
  </si>
  <si>
    <t>Velez, Domingo</t>
  </si>
  <si>
    <t>Walker, Q</t>
  </si>
  <si>
    <t>JUNE</t>
  </si>
  <si>
    <t>APRIL 1st - JUNE 30th</t>
  </si>
  <si>
    <t>TOP-42 POINT LEADERS QUALIFY</t>
  </si>
  <si>
    <t>2026 WSOP - SATELLITE SEAT</t>
  </si>
  <si>
    <t>SUMMER VACATION (AIRFARE INCLUDED)</t>
  </si>
  <si>
    <t>Robbinson, Gary</t>
  </si>
  <si>
    <t>Robbinson, Jakob</t>
  </si>
  <si>
    <t>Robbinson, Lisa</t>
  </si>
  <si>
    <t>Clifton, Leonard</t>
  </si>
  <si>
    <t>Parsley, Jared</t>
  </si>
  <si>
    <t>Ramirez, Paul</t>
  </si>
  <si>
    <t>Kinney, Brandon</t>
  </si>
  <si>
    <t>Beerten, Dustin</t>
  </si>
  <si>
    <t>Means, Collin</t>
  </si>
  <si>
    <t>Civale, Matt</t>
  </si>
  <si>
    <t>Hayes, Marshall</t>
  </si>
  <si>
    <t>Clarke, Hayden</t>
  </si>
  <si>
    <t>Brown, Kristen</t>
  </si>
  <si>
    <t>Muro, Humberto</t>
  </si>
  <si>
    <t>Contrels, Brian</t>
  </si>
  <si>
    <t>McMills, Corrie</t>
  </si>
  <si>
    <t>Ijeh, Sam</t>
  </si>
  <si>
    <t>Schaffer, John</t>
  </si>
  <si>
    <t>Pettis, Tanisha</t>
  </si>
  <si>
    <t>Gregsten, Conner</t>
  </si>
  <si>
    <t>Torres, Mark</t>
  </si>
  <si>
    <t>Irwin, Kevin</t>
  </si>
  <si>
    <t>Cymbal, Martin</t>
  </si>
  <si>
    <t>Clark, John</t>
  </si>
  <si>
    <t>Verengen, Ronald</t>
  </si>
  <si>
    <t>Carmody, Karen</t>
  </si>
  <si>
    <t>Sladecek, Jeff</t>
  </si>
  <si>
    <t>Boeshart, Angie</t>
  </si>
  <si>
    <t>Cadenhead, Ken</t>
  </si>
  <si>
    <t>Brooks, Rebecca</t>
  </si>
  <si>
    <t>Boeck, Travis</t>
  </si>
  <si>
    <t>Campos, Emiliano</t>
  </si>
  <si>
    <t>Lawson, Dottie</t>
  </si>
  <si>
    <t>Watts, Kyle</t>
  </si>
  <si>
    <t>Winter, Les</t>
  </si>
  <si>
    <t>Beest, Trena</t>
  </si>
  <si>
    <t>Andrews, Cassie</t>
  </si>
  <si>
    <t>Wiggins, Donnie</t>
  </si>
  <si>
    <t>Beest, Walter</t>
  </si>
  <si>
    <t>Gebert, Chris</t>
  </si>
  <si>
    <t>Darrow, Tyler</t>
  </si>
  <si>
    <t>Higgins, Billy</t>
  </si>
  <si>
    <t>Brookshire, Mason</t>
  </si>
  <si>
    <t>Bloxom, Chase</t>
  </si>
  <si>
    <t>Ratliff, Carmen</t>
  </si>
  <si>
    <t>Kornhauser, Bobbie</t>
  </si>
  <si>
    <t>Bradford, Clayton</t>
  </si>
  <si>
    <t>Schulte, David</t>
  </si>
  <si>
    <t>Cheung, Edward</t>
  </si>
  <si>
    <t>Ramsey, Belinda</t>
  </si>
  <si>
    <t>Bibb, Felicia</t>
  </si>
  <si>
    <t>Cade, Lori</t>
  </si>
  <si>
    <t>Brooks, Tamika</t>
  </si>
  <si>
    <t>Fullilove, Jarrel</t>
  </si>
  <si>
    <t>Munoz, Sam</t>
  </si>
  <si>
    <t>Wendt, Becky</t>
  </si>
  <si>
    <t>Webb, Christian</t>
  </si>
  <si>
    <t>Baker, Jacob</t>
  </si>
  <si>
    <t>Torzewski, Damien</t>
  </si>
  <si>
    <t>Gonzalez, Rey</t>
  </si>
  <si>
    <t>Beck, Brent</t>
  </si>
  <si>
    <t>Dawson, Jerry</t>
  </si>
  <si>
    <t>Vanengen, Ronald</t>
  </si>
  <si>
    <t>Johnson, Linda</t>
  </si>
  <si>
    <t>Hunt, Anthony</t>
  </si>
  <si>
    <t>Barnes, Tyree</t>
  </si>
  <si>
    <t>Medina, Matthew</t>
  </si>
  <si>
    <t>Craft, JC</t>
  </si>
  <si>
    <t>Rodriguez, Martha</t>
  </si>
  <si>
    <t>Wetmore, William Sr.</t>
  </si>
  <si>
    <t>Nitscnke, Gabriel</t>
  </si>
  <si>
    <t>Burner, Rodney</t>
  </si>
  <si>
    <t>Welch, Jack</t>
  </si>
  <si>
    <t>Loudamy, Terry</t>
  </si>
  <si>
    <t>TOP 42 QUALIFIER'S</t>
  </si>
  <si>
    <t>Dean, Allen</t>
  </si>
  <si>
    <t>Pedroza, Eric</t>
  </si>
  <si>
    <t>Morelli, Max</t>
  </si>
  <si>
    <t>Davis,Jazmyn</t>
  </si>
  <si>
    <t>Southern, Andrew</t>
  </si>
  <si>
    <t>Merritt, Kelly</t>
  </si>
  <si>
    <t>Raley, Beau</t>
  </si>
  <si>
    <t>Parker, Brad</t>
  </si>
  <si>
    <t>Louton, Dottie</t>
  </si>
  <si>
    <t>White, Charles</t>
  </si>
  <si>
    <t>Harden, Darren</t>
  </si>
  <si>
    <t>Maye, Johnathan</t>
  </si>
  <si>
    <t>Bruner, Adrian</t>
  </si>
  <si>
    <t>Welem, Joey</t>
  </si>
  <si>
    <t>Gray, Wes</t>
  </si>
  <si>
    <t>Creagh, Ed</t>
  </si>
  <si>
    <t>O'Neal, Georgia</t>
  </si>
  <si>
    <t>Odum, Gary</t>
  </si>
  <si>
    <t>Williams, Micheal (New)</t>
  </si>
  <si>
    <t>Johnson, Brandon</t>
  </si>
  <si>
    <t>Collins, Alfred</t>
  </si>
  <si>
    <t>Boyer, Amber</t>
  </si>
  <si>
    <t>Deal, Eric</t>
  </si>
  <si>
    <t>Chamberlin, Katrina</t>
  </si>
  <si>
    <t>Arora, Kunsh</t>
  </si>
  <si>
    <t>Sabir, Griffin</t>
  </si>
  <si>
    <t>Taylor, Ricky</t>
  </si>
  <si>
    <t>Gena, Thomas</t>
  </si>
  <si>
    <t>Wright, Neal</t>
  </si>
  <si>
    <t>Shipman, Bobby</t>
  </si>
  <si>
    <t>Jeffries, Dean</t>
  </si>
  <si>
    <t>Neil, Andy</t>
  </si>
  <si>
    <t>Poe, Bob</t>
  </si>
  <si>
    <t>Shipman, Cathy</t>
  </si>
  <si>
    <t>Gamboa, Melanie</t>
  </si>
  <si>
    <t>Carrion, Zach</t>
  </si>
  <si>
    <t>Webb, Melanie</t>
  </si>
  <si>
    <t>Bremer, Missy</t>
  </si>
  <si>
    <t>Duchak, Melinda</t>
  </si>
  <si>
    <t>Williams, Mike</t>
  </si>
  <si>
    <t>Harvey, Jared</t>
  </si>
  <si>
    <t>Billmyre, Ashley</t>
  </si>
  <si>
    <t>Maye, Anthony</t>
  </si>
  <si>
    <t>Laster, Kimber</t>
  </si>
  <si>
    <t>Zamora, James</t>
  </si>
  <si>
    <t>Amadee, Tony</t>
  </si>
  <si>
    <t>Brown, Danzel</t>
  </si>
  <si>
    <t>David, Adrain</t>
  </si>
  <si>
    <t>Rumfield, Nicholas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</si>
</sst>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.5"/>
      <color indexed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5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41" fillId="29" borderId="15" xfId="0" applyFont="1" applyFill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4" fillId="24" borderId="10" xfId="0" applyFont="1" applyFill="1" applyBorder="1" applyAlignment="1">
      <alignment horizontal="center"/>
    </xf>
    <xf numFmtId="164" fontId="44" fillId="24" borderId="10" xfId="0" applyNumberFormat="1" applyFont="1" applyFill="1" applyBorder="1" applyAlignment="1">
      <alignment horizontal="center"/>
    </xf>
    <xf numFmtId="0" fontId="42" fillId="0" borderId="10" xfId="0" applyFont="1" applyBorder="1" applyAlignment="1">
      <alignment horizontal="center" wrapText="1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"/>
  <sheetViews>
    <sheetView tabSelected="1" zoomScaleNormal="100" workbookViewId="0">
      <selection activeCell="E8" sqref="E8"/>
    </sheetView>
  </sheetViews>
  <sheetFormatPr defaultRowHeight="12.75" x14ac:dyDescent="0.2"/>
  <cols>
    <col min="1" max="1" width="9" customWidth="1"/>
    <col min="2" max="2" width="25.140625" customWidth="1"/>
    <col min="3" max="3" width="12" customWidth="1"/>
    <col min="4" max="6" width="14.42578125" customWidth="1"/>
    <col min="7" max="7" width="8.7109375" customWidth="1"/>
  </cols>
  <sheetData>
    <row r="1" spans="1:6" ht="126" customHeight="1" x14ac:dyDescent="0.2">
      <c r="A1" s="36"/>
      <c r="B1" s="36"/>
      <c r="C1" s="36"/>
      <c r="D1" s="36"/>
      <c r="E1" s="36"/>
      <c r="F1" s="36"/>
    </row>
    <row r="2" spans="1:6" ht="38.25" customHeight="1" x14ac:dyDescent="0.4">
      <c r="A2" s="37" t="s">
        <v>356</v>
      </c>
      <c r="B2" s="37"/>
      <c r="C2" s="37"/>
      <c r="D2" s="37"/>
      <c r="E2" s="37"/>
      <c r="F2" s="37"/>
    </row>
    <row r="3" spans="1:6" ht="38.25" customHeight="1" x14ac:dyDescent="0.4">
      <c r="A3" s="39" t="s">
        <v>357</v>
      </c>
      <c r="B3" s="39"/>
      <c r="C3" s="39"/>
      <c r="D3" s="39"/>
      <c r="E3" s="39"/>
      <c r="F3" s="39"/>
    </row>
    <row r="4" spans="1:6" ht="38.25" customHeight="1" x14ac:dyDescent="0.4">
      <c r="A4" s="37" t="s">
        <v>354</v>
      </c>
      <c r="B4" s="37"/>
      <c r="C4" s="37"/>
      <c r="D4" s="37"/>
      <c r="E4" s="37"/>
      <c r="F4" s="37"/>
    </row>
    <row r="5" spans="1:6" ht="38.25" customHeight="1" x14ac:dyDescent="0.4">
      <c r="A5" s="40" t="s">
        <v>355</v>
      </c>
      <c r="B5" s="40"/>
      <c r="C5" s="40"/>
      <c r="D5" s="40"/>
      <c r="E5" s="40"/>
      <c r="F5" s="40"/>
    </row>
    <row r="6" spans="1:6" ht="18" customHeight="1" x14ac:dyDescent="0.2">
      <c r="A6" s="38"/>
      <c r="B6" s="38"/>
      <c r="C6" s="38"/>
      <c r="D6" s="38"/>
      <c r="E6" s="38"/>
      <c r="F6" s="38"/>
    </row>
    <row r="7" spans="1:6" ht="15" customHeight="1" x14ac:dyDescent="0.2">
      <c r="A7" s="31" t="s">
        <v>1</v>
      </c>
      <c r="B7" s="31" t="s">
        <v>0</v>
      </c>
      <c r="C7" s="31" t="s">
        <v>2</v>
      </c>
      <c r="D7" s="32" t="s">
        <v>333</v>
      </c>
      <c r="E7" s="32" t="s">
        <v>334</v>
      </c>
      <c r="F7" s="32" t="s">
        <v>353</v>
      </c>
    </row>
    <row r="8" spans="1:6" ht="15" customHeight="1" x14ac:dyDescent="0.2">
      <c r="A8" s="34">
        <v>1</v>
      </c>
      <c r="B8" s="34" t="s">
        <v>349</v>
      </c>
      <c r="C8" s="35">
        <f t="shared" ref="C8:C39" si="0">SUM(D8:F8)</f>
        <v>5165</v>
      </c>
      <c r="D8" s="30">
        <f>250+175+275+575+145+300+350+200+375+300+300+200+225+200+200+145+475+275+200</f>
        <v>5165</v>
      </c>
      <c r="E8" s="30"/>
      <c r="F8" s="30"/>
    </row>
    <row r="9" spans="1:6" ht="15" customHeight="1" x14ac:dyDescent="0.2">
      <c r="A9" s="34">
        <v>2</v>
      </c>
      <c r="B9" s="34" t="s">
        <v>339</v>
      </c>
      <c r="C9" s="35">
        <f t="shared" si="0"/>
        <v>4830</v>
      </c>
      <c r="D9" s="30">
        <f>300+425+300+325+350+575+130+375+425+225+350+375+350+325</f>
        <v>4830</v>
      </c>
      <c r="E9" s="30"/>
      <c r="F9" s="30"/>
    </row>
    <row r="10" spans="1:6" ht="15" customHeight="1" x14ac:dyDescent="0.2">
      <c r="A10" s="34">
        <v>3</v>
      </c>
      <c r="B10" s="34" t="s">
        <v>351</v>
      </c>
      <c r="C10" s="35">
        <f t="shared" si="0"/>
        <v>4260</v>
      </c>
      <c r="D10" s="30">
        <f>300+160+160+375+160+575+375+225+250+375+175+425+130+575</f>
        <v>4260</v>
      </c>
      <c r="E10" s="30"/>
      <c r="F10" s="30"/>
    </row>
    <row r="11" spans="1:6" ht="15" customHeight="1" x14ac:dyDescent="0.2">
      <c r="A11" s="34">
        <v>4</v>
      </c>
      <c r="B11" s="34" t="s">
        <v>308</v>
      </c>
      <c r="C11" s="35">
        <f t="shared" si="0"/>
        <v>4035</v>
      </c>
      <c r="D11" s="30">
        <f>575+575+175+475+275+425+250+115+475+145+325+225</f>
        <v>4035</v>
      </c>
      <c r="E11" s="30"/>
      <c r="F11" s="30"/>
    </row>
    <row r="12" spans="1:6" ht="15" customHeight="1" x14ac:dyDescent="0.2">
      <c r="A12" s="34">
        <v>5</v>
      </c>
      <c r="B12" s="34" t="s">
        <v>219</v>
      </c>
      <c r="C12" s="35">
        <f t="shared" si="0"/>
        <v>4000</v>
      </c>
      <c r="D12" s="30">
        <f>350+275+225+375+225+250+350+575+275+250+275+350+225</f>
        <v>4000</v>
      </c>
      <c r="E12" s="30"/>
      <c r="F12" s="30"/>
    </row>
    <row r="13" spans="1:6" ht="15" customHeight="1" x14ac:dyDescent="0.2">
      <c r="A13" s="34">
        <v>6</v>
      </c>
      <c r="B13" s="34" t="s">
        <v>343</v>
      </c>
      <c r="C13" s="35">
        <f t="shared" si="0"/>
        <v>3700</v>
      </c>
      <c r="D13" s="30">
        <f>275+325+475+325+325+275+325+275+250+325+275+250</f>
        <v>3700</v>
      </c>
      <c r="E13" s="30"/>
      <c r="F13" s="30"/>
    </row>
    <row r="14" spans="1:6" ht="15" customHeight="1" x14ac:dyDescent="0.2">
      <c r="A14" s="34">
        <v>7</v>
      </c>
      <c r="B14" s="34" t="s">
        <v>352</v>
      </c>
      <c r="C14" s="35">
        <f t="shared" si="0"/>
        <v>3610</v>
      </c>
      <c r="D14" s="30">
        <f>325+375+425+350+160+200+300+375+350+250+300+200</f>
        <v>3610</v>
      </c>
      <c r="E14" s="30"/>
      <c r="F14" s="30"/>
    </row>
    <row r="15" spans="1:6" ht="15" customHeight="1" x14ac:dyDescent="0.2">
      <c r="A15" s="34">
        <v>8</v>
      </c>
      <c r="B15" s="34" t="s">
        <v>134</v>
      </c>
      <c r="C15" s="35">
        <f t="shared" si="0"/>
        <v>3140</v>
      </c>
      <c r="D15" s="30">
        <f>375+325+160+425+575+200+375+115+175+115+300</f>
        <v>3140</v>
      </c>
      <c r="E15" s="30"/>
      <c r="F15" s="30"/>
    </row>
    <row r="16" spans="1:6" ht="15" customHeight="1" x14ac:dyDescent="0.2">
      <c r="A16" s="34">
        <v>9</v>
      </c>
      <c r="B16" s="34" t="s">
        <v>346</v>
      </c>
      <c r="C16" s="35">
        <f t="shared" si="0"/>
        <v>2950</v>
      </c>
      <c r="D16" s="30">
        <f>225+575+115+425+160+225+350+275+375+225</f>
        <v>2950</v>
      </c>
      <c r="E16" s="30"/>
      <c r="F16" s="30"/>
    </row>
    <row r="17" spans="1:6" ht="15" customHeight="1" x14ac:dyDescent="0.2">
      <c r="A17" s="34">
        <v>10</v>
      </c>
      <c r="B17" s="34" t="s">
        <v>423</v>
      </c>
      <c r="C17" s="35">
        <f t="shared" si="0"/>
        <v>2915</v>
      </c>
      <c r="D17" s="30">
        <f>250+300+475+115+350+425+575+425</f>
        <v>2915</v>
      </c>
      <c r="E17" s="30"/>
      <c r="F17" s="30"/>
    </row>
    <row r="18" spans="1:6" ht="15" customHeight="1" x14ac:dyDescent="0.2">
      <c r="A18" s="34">
        <v>11</v>
      </c>
      <c r="B18" s="34" t="s">
        <v>199</v>
      </c>
      <c r="C18" s="35">
        <f t="shared" si="0"/>
        <v>2825</v>
      </c>
      <c r="D18" s="30">
        <f>475+325+475+325+145+575+145+160+200</f>
        <v>2825</v>
      </c>
      <c r="E18" s="30"/>
      <c r="F18" s="30"/>
    </row>
    <row r="19" spans="1:6" ht="15" customHeight="1" x14ac:dyDescent="0.2">
      <c r="A19" s="34">
        <v>12</v>
      </c>
      <c r="B19" s="34" t="s">
        <v>336</v>
      </c>
      <c r="C19" s="35">
        <f t="shared" si="0"/>
        <v>2735</v>
      </c>
      <c r="D19" s="30">
        <f>175+130+200+300+425+425+200+130+575+175</f>
        <v>2735</v>
      </c>
      <c r="E19" s="30"/>
      <c r="F19" s="30"/>
    </row>
    <row r="20" spans="1:6" ht="15" customHeight="1" x14ac:dyDescent="0.2">
      <c r="A20" s="34">
        <v>13</v>
      </c>
      <c r="B20" s="34" t="s">
        <v>338</v>
      </c>
      <c r="C20" s="35">
        <f t="shared" si="0"/>
        <v>2700</v>
      </c>
      <c r="D20" s="30">
        <f>375+575+350+375+160+130+160+575</f>
        <v>2700</v>
      </c>
      <c r="E20" s="30"/>
      <c r="F20" s="30"/>
    </row>
    <row r="21" spans="1:6" ht="15" customHeight="1" x14ac:dyDescent="0.2">
      <c r="A21" s="34">
        <v>14</v>
      </c>
      <c r="B21" s="34" t="s">
        <v>348</v>
      </c>
      <c r="C21" s="35">
        <f t="shared" si="0"/>
        <v>2675</v>
      </c>
      <c r="D21" s="30">
        <f>250+250+350+250+225+575+300+475</f>
        <v>2675</v>
      </c>
      <c r="E21" s="30"/>
      <c r="F21" s="30"/>
    </row>
    <row r="22" spans="1:6" ht="15" customHeight="1" x14ac:dyDescent="0.2">
      <c r="A22" s="34">
        <v>15</v>
      </c>
      <c r="B22" s="34" t="s">
        <v>345</v>
      </c>
      <c r="C22" s="35">
        <f t="shared" si="0"/>
        <v>2135</v>
      </c>
      <c r="D22" s="30">
        <f>275+425+475+160+325+300+175</f>
        <v>2135</v>
      </c>
      <c r="E22" s="30"/>
      <c r="F22" s="30"/>
    </row>
    <row r="23" spans="1:6" ht="15" customHeight="1" x14ac:dyDescent="0.2">
      <c r="A23" s="34">
        <v>16</v>
      </c>
      <c r="B23" s="34" t="s">
        <v>472</v>
      </c>
      <c r="C23" s="35">
        <f t="shared" si="0"/>
        <v>1965</v>
      </c>
      <c r="D23" s="30">
        <f>250+115+175+250+325+475+375</f>
        <v>1965</v>
      </c>
      <c r="E23" s="30"/>
      <c r="F23" s="30"/>
    </row>
    <row r="24" spans="1:6" ht="15" customHeight="1" x14ac:dyDescent="0.2">
      <c r="A24" s="34">
        <v>17</v>
      </c>
      <c r="B24" s="34" t="s">
        <v>368</v>
      </c>
      <c r="C24" s="35">
        <f t="shared" si="0"/>
        <v>1945</v>
      </c>
      <c r="D24" s="30">
        <f>375+425+300+425+145+275</f>
        <v>1945</v>
      </c>
      <c r="E24" s="30"/>
      <c r="F24" s="30"/>
    </row>
    <row r="25" spans="1:6" ht="15" customHeight="1" x14ac:dyDescent="0.2">
      <c r="A25" s="34">
        <v>18</v>
      </c>
      <c r="B25" s="34" t="s">
        <v>367</v>
      </c>
      <c r="C25" s="35">
        <f t="shared" si="0"/>
        <v>1850</v>
      </c>
      <c r="D25" s="30">
        <f>475+425+475+475</f>
        <v>1850</v>
      </c>
      <c r="E25" s="30"/>
      <c r="F25" s="30"/>
    </row>
    <row r="26" spans="1:6" ht="15" customHeight="1" x14ac:dyDescent="0.2">
      <c r="A26" s="34">
        <v>19</v>
      </c>
      <c r="B26" s="34" t="s">
        <v>228</v>
      </c>
      <c r="C26" s="35">
        <f t="shared" si="0"/>
        <v>1710</v>
      </c>
      <c r="D26" s="30">
        <f>375+475+275+160+425</f>
        <v>1710</v>
      </c>
      <c r="E26" s="30"/>
      <c r="F26" s="30"/>
    </row>
    <row r="27" spans="1:6" ht="15" customHeight="1" x14ac:dyDescent="0.2">
      <c r="A27" s="34">
        <v>20</v>
      </c>
      <c r="B27" s="34" t="s">
        <v>427</v>
      </c>
      <c r="C27" s="35">
        <f t="shared" si="0"/>
        <v>1675</v>
      </c>
      <c r="D27" s="30">
        <f>475+575+425+200</f>
        <v>1675</v>
      </c>
      <c r="E27" s="30"/>
      <c r="F27" s="30"/>
    </row>
    <row r="28" spans="1:6" ht="15" customHeight="1" x14ac:dyDescent="0.2">
      <c r="A28" s="34">
        <v>21</v>
      </c>
      <c r="B28" s="34" t="s">
        <v>347</v>
      </c>
      <c r="C28" s="35">
        <f t="shared" si="0"/>
        <v>1575</v>
      </c>
      <c r="D28" s="30">
        <f>225+575+300+475</f>
        <v>1575</v>
      </c>
      <c r="E28" s="30"/>
      <c r="F28" s="30"/>
    </row>
    <row r="29" spans="1:6" ht="15" customHeight="1" x14ac:dyDescent="0.2">
      <c r="A29" s="34">
        <v>22</v>
      </c>
      <c r="B29" s="34" t="s">
        <v>268</v>
      </c>
      <c r="C29" s="35">
        <f t="shared" si="0"/>
        <v>1550</v>
      </c>
      <c r="D29" s="30">
        <f>475+425+325+325</f>
        <v>1550</v>
      </c>
      <c r="E29" s="30"/>
      <c r="F29" s="30"/>
    </row>
    <row r="30" spans="1:6" ht="15" customHeight="1" x14ac:dyDescent="0.2">
      <c r="A30" s="34">
        <v>23</v>
      </c>
      <c r="B30" s="34" t="s">
        <v>350</v>
      </c>
      <c r="C30" s="35">
        <f t="shared" si="0"/>
        <v>1525</v>
      </c>
      <c r="D30" s="30">
        <f>175+200+425+175+175+375</f>
        <v>1525</v>
      </c>
      <c r="E30" s="30"/>
      <c r="F30" s="30"/>
    </row>
    <row r="31" spans="1:6" ht="15" customHeight="1" x14ac:dyDescent="0.2">
      <c r="A31" s="34">
        <v>24</v>
      </c>
      <c r="B31" s="34" t="s">
        <v>335</v>
      </c>
      <c r="C31" s="35">
        <f t="shared" si="0"/>
        <v>1470</v>
      </c>
      <c r="D31" s="30">
        <f>575+325+425+145</f>
        <v>1470</v>
      </c>
      <c r="E31" s="30"/>
      <c r="F31" s="30"/>
    </row>
    <row r="32" spans="1:6" ht="15" customHeight="1" x14ac:dyDescent="0.2">
      <c r="A32" s="34">
        <v>25</v>
      </c>
      <c r="B32" s="34" t="s">
        <v>283</v>
      </c>
      <c r="C32" s="35">
        <f t="shared" si="0"/>
        <v>1465</v>
      </c>
      <c r="D32" s="30">
        <f>325+145+575+160+145+115</f>
        <v>1465</v>
      </c>
      <c r="E32" s="30"/>
      <c r="F32" s="30"/>
    </row>
    <row r="33" spans="1:6" ht="15" customHeight="1" x14ac:dyDescent="0.2">
      <c r="A33" s="34">
        <v>26</v>
      </c>
      <c r="B33" s="34" t="s">
        <v>230</v>
      </c>
      <c r="C33" s="35">
        <f t="shared" si="0"/>
        <v>1400</v>
      </c>
      <c r="D33" s="30">
        <f>225+350+225+350+250</f>
        <v>1400</v>
      </c>
      <c r="E33" s="30"/>
      <c r="F33" s="30"/>
    </row>
    <row r="34" spans="1:6" ht="15" customHeight="1" x14ac:dyDescent="0.2">
      <c r="A34" s="34">
        <v>26</v>
      </c>
      <c r="B34" s="34" t="s">
        <v>65</v>
      </c>
      <c r="C34" s="35">
        <f t="shared" si="0"/>
        <v>1400</v>
      </c>
      <c r="D34" s="30">
        <f>300+250+575+275</f>
        <v>1400</v>
      </c>
      <c r="E34" s="30"/>
      <c r="F34" s="30"/>
    </row>
    <row r="35" spans="1:6" ht="15" customHeight="1" x14ac:dyDescent="0.2">
      <c r="A35" s="34">
        <v>27</v>
      </c>
      <c r="B35" s="34" t="s">
        <v>201</v>
      </c>
      <c r="C35" s="35">
        <f t="shared" si="0"/>
        <v>1350</v>
      </c>
      <c r="D35" s="30">
        <f>250+575+300+225</f>
        <v>1350</v>
      </c>
      <c r="E35" s="30"/>
      <c r="F35" s="30"/>
    </row>
    <row r="36" spans="1:6" ht="15" customHeight="1" x14ac:dyDescent="0.2">
      <c r="A36" s="34">
        <v>28</v>
      </c>
      <c r="B36" s="34" t="s">
        <v>189</v>
      </c>
      <c r="C36" s="35">
        <f t="shared" si="0"/>
        <v>1300</v>
      </c>
      <c r="D36" s="30">
        <f>300+375+250+375</f>
        <v>1300</v>
      </c>
      <c r="E36" s="30"/>
      <c r="F36" s="30"/>
    </row>
    <row r="37" spans="1:6" ht="15" customHeight="1" x14ac:dyDescent="0.2">
      <c r="A37" s="34">
        <v>29</v>
      </c>
      <c r="B37" s="34" t="s">
        <v>296</v>
      </c>
      <c r="C37" s="35">
        <f t="shared" si="0"/>
        <v>1285</v>
      </c>
      <c r="D37" s="30">
        <f>275+160+275+575</f>
        <v>1285</v>
      </c>
      <c r="E37" s="30"/>
      <c r="F37" s="30"/>
    </row>
    <row r="38" spans="1:6" ht="15" customHeight="1" x14ac:dyDescent="0.2">
      <c r="A38" s="34">
        <v>29</v>
      </c>
      <c r="B38" s="34" t="s">
        <v>379</v>
      </c>
      <c r="C38" s="35">
        <f t="shared" si="0"/>
        <v>1285</v>
      </c>
      <c r="D38" s="30">
        <f>425+325+160+375</f>
        <v>1285</v>
      </c>
      <c r="E38" s="30"/>
      <c r="F38" s="30"/>
    </row>
    <row r="39" spans="1:6" ht="15" customHeight="1" x14ac:dyDescent="0.2">
      <c r="A39" s="34">
        <v>29</v>
      </c>
      <c r="B39" s="34" t="s">
        <v>363</v>
      </c>
      <c r="C39" s="35">
        <f t="shared" si="0"/>
        <v>1285</v>
      </c>
      <c r="D39" s="30">
        <f>350+475+300+160</f>
        <v>1285</v>
      </c>
      <c r="E39" s="30"/>
      <c r="F39" s="30"/>
    </row>
    <row r="40" spans="1:6" ht="15" customHeight="1" x14ac:dyDescent="0.2">
      <c r="A40" s="34">
        <v>30</v>
      </c>
      <c r="B40" s="34" t="s">
        <v>216</v>
      </c>
      <c r="C40" s="35">
        <f t="shared" ref="C40:C71" si="1">SUM(D40:F40)</f>
        <v>1275</v>
      </c>
      <c r="D40" s="30">
        <f>225+325+175+225+325</f>
        <v>1275</v>
      </c>
      <c r="E40" s="30"/>
      <c r="F40" s="30"/>
    </row>
    <row r="41" spans="1:6" ht="15" customHeight="1" x14ac:dyDescent="0.2">
      <c r="A41" s="34">
        <v>31</v>
      </c>
      <c r="B41" s="34" t="s">
        <v>436</v>
      </c>
      <c r="C41" s="35">
        <f t="shared" si="1"/>
        <v>1265</v>
      </c>
      <c r="D41" s="30">
        <f>115+575+575</f>
        <v>1265</v>
      </c>
      <c r="E41" s="30"/>
      <c r="F41" s="30"/>
    </row>
    <row r="42" spans="1:6" ht="15" customHeight="1" x14ac:dyDescent="0.2">
      <c r="A42" s="34">
        <v>32</v>
      </c>
      <c r="B42" s="34" t="s">
        <v>429</v>
      </c>
      <c r="C42" s="35">
        <f t="shared" si="1"/>
        <v>1235</v>
      </c>
      <c r="D42" s="30">
        <f>300+350+130+325+130</f>
        <v>1235</v>
      </c>
      <c r="E42" s="30"/>
      <c r="F42" s="30"/>
    </row>
    <row r="43" spans="1:6" ht="15" customHeight="1" x14ac:dyDescent="0.2">
      <c r="A43" s="34">
        <v>33</v>
      </c>
      <c r="B43" s="34" t="s">
        <v>229</v>
      </c>
      <c r="C43" s="35">
        <f t="shared" si="1"/>
        <v>1175</v>
      </c>
      <c r="D43" s="30">
        <f>300+575+300</f>
        <v>1175</v>
      </c>
      <c r="E43" s="30"/>
      <c r="F43" s="30"/>
    </row>
    <row r="44" spans="1:6" ht="15" customHeight="1" x14ac:dyDescent="0.2">
      <c r="A44" s="34">
        <v>34</v>
      </c>
      <c r="B44" s="34" t="s">
        <v>425</v>
      </c>
      <c r="C44" s="35">
        <f t="shared" si="1"/>
        <v>1115</v>
      </c>
      <c r="D44" s="30">
        <f>145+115+175+375+130+175</f>
        <v>1115</v>
      </c>
      <c r="E44" s="30"/>
      <c r="F44" s="30"/>
    </row>
    <row r="45" spans="1:6" ht="15" customHeight="1" x14ac:dyDescent="0.2">
      <c r="A45" s="34">
        <v>35</v>
      </c>
      <c r="B45" s="34" t="s">
        <v>197</v>
      </c>
      <c r="C45" s="35">
        <f t="shared" si="1"/>
        <v>1050</v>
      </c>
      <c r="D45" s="30">
        <f>575+475</f>
        <v>1050</v>
      </c>
      <c r="E45" s="30"/>
      <c r="F45" s="30"/>
    </row>
    <row r="46" spans="1:6" ht="15" customHeight="1" x14ac:dyDescent="0.2">
      <c r="A46" s="34">
        <v>36</v>
      </c>
      <c r="B46" s="34" t="s">
        <v>374</v>
      </c>
      <c r="C46" s="35">
        <f t="shared" si="1"/>
        <v>1040</v>
      </c>
      <c r="D46" s="30">
        <f>115+475+175+160+115</f>
        <v>1040</v>
      </c>
      <c r="E46" s="30"/>
      <c r="F46" s="30"/>
    </row>
    <row r="47" spans="1:6" ht="15" customHeight="1" x14ac:dyDescent="0.2">
      <c r="A47" s="34">
        <v>37</v>
      </c>
      <c r="B47" s="34" t="s">
        <v>248</v>
      </c>
      <c r="C47" s="35">
        <f t="shared" si="1"/>
        <v>1025</v>
      </c>
      <c r="D47" s="30">
        <f>425+375+225</f>
        <v>1025</v>
      </c>
      <c r="E47" s="30"/>
      <c r="F47" s="30"/>
    </row>
    <row r="48" spans="1:6" ht="15" customHeight="1" x14ac:dyDescent="0.2">
      <c r="A48" s="34">
        <v>38</v>
      </c>
      <c r="B48" s="34" t="s">
        <v>340</v>
      </c>
      <c r="C48" s="35">
        <f t="shared" si="1"/>
        <v>1010</v>
      </c>
      <c r="D48" s="30">
        <f>130+275+115+130+200+160</f>
        <v>1010</v>
      </c>
      <c r="E48" s="30"/>
      <c r="F48" s="30"/>
    </row>
    <row r="49" spans="1:6" ht="15" customHeight="1" x14ac:dyDescent="0.2">
      <c r="A49" s="34">
        <v>39</v>
      </c>
      <c r="B49" s="34" t="s">
        <v>313</v>
      </c>
      <c r="C49" s="35">
        <f t="shared" si="1"/>
        <v>1000</v>
      </c>
      <c r="D49" s="30">
        <f>350+275+375</f>
        <v>1000</v>
      </c>
      <c r="E49" s="30"/>
      <c r="F49" s="30"/>
    </row>
    <row r="50" spans="1:6" ht="15" customHeight="1" x14ac:dyDescent="0.2">
      <c r="A50" s="34">
        <v>40</v>
      </c>
      <c r="B50" s="34" t="s">
        <v>431</v>
      </c>
      <c r="C50" s="35">
        <f t="shared" si="1"/>
        <v>975</v>
      </c>
      <c r="D50" s="30">
        <f>225+275+225+250</f>
        <v>975</v>
      </c>
      <c r="E50" s="30"/>
      <c r="F50" s="30"/>
    </row>
    <row r="51" spans="1:6" ht="15" customHeight="1" x14ac:dyDescent="0.2">
      <c r="A51" s="34">
        <v>40</v>
      </c>
      <c r="B51" s="34" t="s">
        <v>249</v>
      </c>
      <c r="C51" s="35">
        <f t="shared" si="1"/>
        <v>975</v>
      </c>
      <c r="D51" s="30">
        <f>300+200+475</f>
        <v>975</v>
      </c>
      <c r="E51" s="30"/>
      <c r="F51" s="30"/>
    </row>
    <row r="52" spans="1:6" ht="15" customHeight="1" x14ac:dyDescent="0.2">
      <c r="A52" s="34">
        <v>41</v>
      </c>
      <c r="B52" s="34" t="s">
        <v>387</v>
      </c>
      <c r="C52" s="35">
        <f t="shared" si="1"/>
        <v>960</v>
      </c>
      <c r="D52" s="30">
        <f>160+325+475</f>
        <v>960</v>
      </c>
      <c r="E52" s="30"/>
      <c r="F52" s="30"/>
    </row>
    <row r="53" spans="1:6" ht="15" customHeight="1" x14ac:dyDescent="0.2">
      <c r="A53" s="34">
        <v>41</v>
      </c>
      <c r="B53" s="34" t="s">
        <v>370</v>
      </c>
      <c r="C53" s="35">
        <f t="shared" si="1"/>
        <v>960</v>
      </c>
      <c r="D53" s="30">
        <f>175+300+325+160</f>
        <v>960</v>
      </c>
      <c r="E53" s="30"/>
      <c r="F53" s="30"/>
    </row>
    <row r="54" spans="1:6" ht="15" customHeight="1" x14ac:dyDescent="0.2">
      <c r="A54" s="34">
        <v>42</v>
      </c>
      <c r="B54" s="34" t="s">
        <v>361</v>
      </c>
      <c r="C54" s="35">
        <f t="shared" si="1"/>
        <v>950</v>
      </c>
      <c r="D54" s="30">
        <f>225+375+350</f>
        <v>950</v>
      </c>
      <c r="E54" s="30"/>
      <c r="F54" s="30"/>
    </row>
    <row r="55" spans="1:6" ht="15" customHeight="1" x14ac:dyDescent="0.2">
      <c r="A55" s="34">
        <v>42</v>
      </c>
      <c r="B55" s="34" t="s">
        <v>437</v>
      </c>
      <c r="C55" s="35">
        <f t="shared" si="1"/>
        <v>950</v>
      </c>
      <c r="D55" s="30">
        <f>350+275+325</f>
        <v>950</v>
      </c>
      <c r="E55" s="30"/>
      <c r="F55" s="30"/>
    </row>
    <row r="56" spans="1:6" ht="15" customHeight="1" x14ac:dyDescent="0.2">
      <c r="A56" s="33"/>
      <c r="B56" s="33" t="s">
        <v>444</v>
      </c>
      <c r="C56" s="30">
        <f t="shared" si="1"/>
        <v>900</v>
      </c>
      <c r="D56" s="30">
        <f>475+425</f>
        <v>900</v>
      </c>
      <c r="E56" s="30"/>
      <c r="F56" s="30"/>
    </row>
    <row r="57" spans="1:6" ht="15" customHeight="1" x14ac:dyDescent="0.2">
      <c r="A57" s="33"/>
      <c r="B57" s="33" t="s">
        <v>416</v>
      </c>
      <c r="C57" s="30">
        <f t="shared" si="1"/>
        <v>900</v>
      </c>
      <c r="D57" s="30">
        <f>575+325</f>
        <v>900</v>
      </c>
      <c r="E57" s="30"/>
      <c r="F57" s="30"/>
    </row>
    <row r="58" spans="1:6" ht="15" customHeight="1" x14ac:dyDescent="0.2">
      <c r="A58" s="33"/>
      <c r="B58" s="33" t="s">
        <v>371</v>
      </c>
      <c r="C58" s="30">
        <f t="shared" si="1"/>
        <v>885</v>
      </c>
      <c r="D58" s="30">
        <f>160+300+425</f>
        <v>885</v>
      </c>
      <c r="E58" s="30"/>
      <c r="F58" s="30"/>
    </row>
    <row r="59" spans="1:6" ht="15" customHeight="1" x14ac:dyDescent="0.2">
      <c r="A59" s="33"/>
      <c r="B59" s="33" t="s">
        <v>369</v>
      </c>
      <c r="C59" s="30">
        <f t="shared" si="1"/>
        <v>875</v>
      </c>
      <c r="D59" s="30">
        <f>200+275+200+200</f>
        <v>875</v>
      </c>
      <c r="E59" s="30"/>
      <c r="F59" s="30"/>
    </row>
    <row r="60" spans="1:6" ht="15" customHeight="1" x14ac:dyDescent="0.2">
      <c r="A60" s="33"/>
      <c r="B60" s="33" t="s">
        <v>407</v>
      </c>
      <c r="C60" s="30">
        <f t="shared" si="1"/>
        <v>875</v>
      </c>
      <c r="D60" s="30">
        <f>350+225+300</f>
        <v>875</v>
      </c>
      <c r="E60" s="30"/>
      <c r="F60" s="30"/>
    </row>
    <row r="61" spans="1:6" ht="15" customHeight="1" x14ac:dyDescent="0.2">
      <c r="A61" s="33"/>
      <c r="B61" s="33" t="s">
        <v>402</v>
      </c>
      <c r="C61" s="30">
        <f t="shared" si="1"/>
        <v>850</v>
      </c>
      <c r="D61" s="30">
        <f>475+200+175</f>
        <v>850</v>
      </c>
      <c r="E61" s="30"/>
      <c r="F61" s="30"/>
    </row>
    <row r="62" spans="1:6" ht="15" customHeight="1" x14ac:dyDescent="0.2">
      <c r="A62" s="33"/>
      <c r="B62" s="33" t="s">
        <v>234</v>
      </c>
      <c r="C62" s="30">
        <f t="shared" si="1"/>
        <v>845</v>
      </c>
      <c r="D62" s="30">
        <f>145+350+350</f>
        <v>845</v>
      </c>
      <c r="E62" s="30"/>
      <c r="F62" s="30"/>
    </row>
    <row r="63" spans="1:6" ht="15" customHeight="1" x14ac:dyDescent="0.2">
      <c r="A63" s="33"/>
      <c r="B63" s="33" t="s">
        <v>412</v>
      </c>
      <c r="C63" s="30">
        <f t="shared" si="1"/>
        <v>820</v>
      </c>
      <c r="D63" s="30">
        <f>250+145+425</f>
        <v>820</v>
      </c>
      <c r="E63" s="30"/>
      <c r="F63" s="30"/>
    </row>
    <row r="64" spans="1:6" ht="15" customHeight="1" x14ac:dyDescent="0.2">
      <c r="A64" s="33"/>
      <c r="B64" s="33" t="s">
        <v>418</v>
      </c>
      <c r="C64" s="30">
        <f t="shared" si="1"/>
        <v>795</v>
      </c>
      <c r="D64" s="30">
        <f>225+145+425</f>
        <v>795</v>
      </c>
      <c r="E64" s="30"/>
      <c r="F64" s="30"/>
    </row>
    <row r="65" spans="1:6" ht="15" customHeight="1" x14ac:dyDescent="0.2">
      <c r="A65" s="33"/>
      <c r="B65" s="33" t="s">
        <v>386</v>
      </c>
      <c r="C65" s="30">
        <f t="shared" si="1"/>
        <v>790</v>
      </c>
      <c r="D65" s="30">
        <f>200+115+475</f>
        <v>790</v>
      </c>
      <c r="E65" s="30"/>
      <c r="F65" s="30"/>
    </row>
    <row r="66" spans="1:6" ht="15" customHeight="1" x14ac:dyDescent="0.2">
      <c r="A66" s="33"/>
      <c r="B66" s="33" t="s">
        <v>439</v>
      </c>
      <c r="C66" s="30">
        <f t="shared" si="1"/>
        <v>785</v>
      </c>
      <c r="D66" s="30">
        <f>250+375+160</f>
        <v>785</v>
      </c>
      <c r="E66" s="30"/>
      <c r="F66" s="30"/>
    </row>
    <row r="67" spans="1:6" ht="15" customHeight="1" x14ac:dyDescent="0.2">
      <c r="A67" s="33"/>
      <c r="B67" s="33" t="s">
        <v>430</v>
      </c>
      <c r="C67" s="30">
        <f t="shared" si="1"/>
        <v>760</v>
      </c>
      <c r="D67" s="30">
        <f>250+160+350</f>
        <v>760</v>
      </c>
      <c r="E67" s="30"/>
      <c r="F67" s="30"/>
    </row>
    <row r="68" spans="1:6" ht="15" customHeight="1" x14ac:dyDescent="0.2">
      <c r="A68" s="33"/>
      <c r="B68" s="33" t="s">
        <v>380</v>
      </c>
      <c r="C68" s="30">
        <f t="shared" si="1"/>
        <v>750</v>
      </c>
      <c r="D68" s="30">
        <f>375+375</f>
        <v>750</v>
      </c>
      <c r="E68" s="30"/>
      <c r="F68" s="30"/>
    </row>
    <row r="69" spans="1:6" ht="15" customHeight="1" x14ac:dyDescent="0.2">
      <c r="A69" s="33"/>
      <c r="B69" s="33" t="s">
        <v>373</v>
      </c>
      <c r="C69" s="30">
        <f t="shared" si="1"/>
        <v>705</v>
      </c>
      <c r="D69" s="30">
        <f>130+575</f>
        <v>705</v>
      </c>
      <c r="E69" s="30"/>
      <c r="F69" s="30"/>
    </row>
    <row r="70" spans="1:6" ht="15" customHeight="1" x14ac:dyDescent="0.2">
      <c r="A70" s="33"/>
      <c r="B70" s="33" t="s">
        <v>366</v>
      </c>
      <c r="C70" s="30">
        <f t="shared" si="1"/>
        <v>705</v>
      </c>
      <c r="D70" s="30">
        <f>575+130</f>
        <v>705</v>
      </c>
      <c r="E70" s="30"/>
      <c r="F70" s="30"/>
    </row>
    <row r="71" spans="1:6" ht="15" customHeight="1" x14ac:dyDescent="0.2">
      <c r="A71" s="33"/>
      <c r="B71" s="33" t="s">
        <v>320</v>
      </c>
      <c r="C71" s="30">
        <f t="shared" si="1"/>
        <v>615</v>
      </c>
      <c r="D71" s="30">
        <f>325+160+130</f>
        <v>615</v>
      </c>
      <c r="E71" s="30"/>
      <c r="F71" s="30"/>
    </row>
    <row r="72" spans="1:6" ht="15" customHeight="1" x14ac:dyDescent="0.2">
      <c r="A72" s="33"/>
      <c r="B72" s="33" t="s">
        <v>392</v>
      </c>
      <c r="C72" s="30">
        <f t="shared" ref="C72:C103" si="2">SUM(D72:F72)</f>
        <v>605</v>
      </c>
      <c r="D72" s="30">
        <f>475+130</f>
        <v>605</v>
      </c>
      <c r="E72" s="30"/>
      <c r="F72" s="30"/>
    </row>
    <row r="73" spans="1:6" ht="15" customHeight="1" x14ac:dyDescent="0.2">
      <c r="A73" s="33"/>
      <c r="B73" s="33" t="s">
        <v>408</v>
      </c>
      <c r="C73" s="30">
        <f t="shared" si="2"/>
        <v>600</v>
      </c>
      <c r="D73" s="30">
        <f>225+375</f>
        <v>600</v>
      </c>
      <c r="E73" s="30"/>
      <c r="F73" s="30"/>
    </row>
    <row r="74" spans="1:6" ht="15" customHeight="1" x14ac:dyDescent="0.2">
      <c r="A74" s="33"/>
      <c r="B74" s="33" t="s">
        <v>288</v>
      </c>
      <c r="C74" s="30">
        <f t="shared" si="2"/>
        <v>600</v>
      </c>
      <c r="D74" s="30">
        <f>225+175+200</f>
        <v>600</v>
      </c>
      <c r="E74" s="30"/>
      <c r="F74" s="30"/>
    </row>
    <row r="75" spans="1:6" ht="15" customHeight="1" x14ac:dyDescent="0.2">
      <c r="A75" s="33"/>
      <c r="B75" s="33" t="s">
        <v>390</v>
      </c>
      <c r="C75" s="30">
        <f t="shared" si="2"/>
        <v>590</v>
      </c>
      <c r="D75" s="30">
        <f>115+475</f>
        <v>590</v>
      </c>
      <c r="E75" s="30"/>
      <c r="F75" s="30"/>
    </row>
    <row r="76" spans="1:6" ht="15" customHeight="1" x14ac:dyDescent="0.2">
      <c r="A76" s="33"/>
      <c r="B76" s="33" t="s">
        <v>401</v>
      </c>
      <c r="C76" s="30">
        <f t="shared" si="2"/>
        <v>575</v>
      </c>
      <c r="D76" s="30">
        <f>575</f>
        <v>575</v>
      </c>
      <c r="E76" s="30"/>
      <c r="F76" s="30"/>
    </row>
    <row r="77" spans="1:6" ht="15" customHeight="1" x14ac:dyDescent="0.2">
      <c r="A77" s="33"/>
      <c r="B77" s="33" t="s">
        <v>385</v>
      </c>
      <c r="C77" s="30">
        <f t="shared" si="2"/>
        <v>575</v>
      </c>
      <c r="D77" s="30">
        <f>225+350</f>
        <v>575</v>
      </c>
      <c r="E77" s="30"/>
      <c r="F77" s="30"/>
    </row>
    <row r="78" spans="1:6" ht="15" customHeight="1" x14ac:dyDescent="0.2">
      <c r="A78" s="33"/>
      <c r="B78" s="33" t="s">
        <v>467</v>
      </c>
      <c r="C78" s="30">
        <f t="shared" si="2"/>
        <v>575</v>
      </c>
      <c r="D78" s="30">
        <f>575</f>
        <v>575</v>
      </c>
      <c r="E78" s="30"/>
      <c r="F78" s="30"/>
    </row>
    <row r="79" spans="1:6" ht="15" customHeight="1" x14ac:dyDescent="0.2">
      <c r="A79" s="33"/>
      <c r="B79" s="33" t="s">
        <v>132</v>
      </c>
      <c r="C79" s="30">
        <f t="shared" si="2"/>
        <v>575</v>
      </c>
      <c r="D79" s="30">
        <f>575</f>
        <v>575</v>
      </c>
      <c r="E79" s="30"/>
      <c r="F79" s="30"/>
    </row>
    <row r="80" spans="1:6" ht="15" customHeight="1" x14ac:dyDescent="0.2">
      <c r="A80" s="33"/>
      <c r="B80" s="33" t="s">
        <v>196</v>
      </c>
      <c r="C80" s="30">
        <f t="shared" si="2"/>
        <v>575</v>
      </c>
      <c r="D80" s="30">
        <f>250+325</f>
        <v>575</v>
      </c>
      <c r="E80" s="30"/>
      <c r="F80" s="30"/>
    </row>
    <row r="81" spans="1:6" ht="15" customHeight="1" x14ac:dyDescent="0.2">
      <c r="A81" s="33"/>
      <c r="B81" s="33" t="s">
        <v>462</v>
      </c>
      <c r="C81" s="30">
        <f t="shared" si="2"/>
        <v>575</v>
      </c>
      <c r="D81" s="30">
        <f>575</f>
        <v>575</v>
      </c>
      <c r="E81" s="30"/>
      <c r="F81" s="30"/>
    </row>
    <row r="82" spans="1:6" ht="15" customHeight="1" x14ac:dyDescent="0.2">
      <c r="A82" s="33"/>
      <c r="B82" s="33" t="s">
        <v>391</v>
      </c>
      <c r="C82" s="30">
        <f t="shared" si="2"/>
        <v>575</v>
      </c>
      <c r="D82" s="30">
        <f>575</f>
        <v>575</v>
      </c>
      <c r="E82" s="30"/>
      <c r="F82" s="30"/>
    </row>
    <row r="83" spans="1:6" ht="15" customHeight="1" x14ac:dyDescent="0.2">
      <c r="A83" s="33"/>
      <c r="B83" s="33" t="s">
        <v>344</v>
      </c>
      <c r="C83" s="30">
        <f t="shared" si="2"/>
        <v>570</v>
      </c>
      <c r="D83" s="30">
        <f>425+145</f>
        <v>570</v>
      </c>
      <c r="E83" s="30"/>
      <c r="F83" s="30"/>
    </row>
    <row r="84" spans="1:6" ht="15" customHeight="1" x14ac:dyDescent="0.2">
      <c r="A84" s="33"/>
      <c r="B84" s="33" t="s">
        <v>303</v>
      </c>
      <c r="C84" s="30">
        <f t="shared" si="2"/>
        <v>555</v>
      </c>
      <c r="D84" s="30">
        <f>130+425</f>
        <v>555</v>
      </c>
      <c r="E84" s="30"/>
      <c r="F84" s="30"/>
    </row>
    <row r="85" spans="1:6" ht="15" customHeight="1" x14ac:dyDescent="0.2">
      <c r="A85" s="33"/>
      <c r="B85" s="33" t="s">
        <v>244</v>
      </c>
      <c r="C85" s="30">
        <f t="shared" si="2"/>
        <v>550</v>
      </c>
      <c r="D85" s="30">
        <f>250+300</f>
        <v>550</v>
      </c>
      <c r="E85" s="30"/>
      <c r="F85" s="30"/>
    </row>
    <row r="86" spans="1:6" ht="15" customHeight="1" x14ac:dyDescent="0.2">
      <c r="A86" s="33"/>
      <c r="B86" s="33" t="s">
        <v>383</v>
      </c>
      <c r="C86" s="30">
        <f t="shared" si="2"/>
        <v>550</v>
      </c>
      <c r="D86" s="30">
        <f>275+275</f>
        <v>550</v>
      </c>
      <c r="E86" s="30"/>
      <c r="F86" s="30"/>
    </row>
    <row r="87" spans="1:6" ht="15" customHeight="1" x14ac:dyDescent="0.2">
      <c r="A87" s="33"/>
      <c r="B87" s="33" t="s">
        <v>381</v>
      </c>
      <c r="C87" s="30">
        <f t="shared" si="2"/>
        <v>550</v>
      </c>
      <c r="D87" s="30">
        <f>350+200</f>
        <v>550</v>
      </c>
      <c r="E87" s="30"/>
      <c r="F87" s="30"/>
    </row>
    <row r="88" spans="1:6" ht="15" customHeight="1" x14ac:dyDescent="0.2">
      <c r="A88" s="33"/>
      <c r="B88" s="33" t="s">
        <v>470</v>
      </c>
      <c r="C88" s="30">
        <f t="shared" si="2"/>
        <v>525</v>
      </c>
      <c r="D88" s="30">
        <f>250+275</f>
        <v>525</v>
      </c>
      <c r="E88" s="30"/>
      <c r="F88" s="30"/>
    </row>
    <row r="89" spans="1:6" ht="15" customHeight="1" x14ac:dyDescent="0.2">
      <c r="A89" s="33"/>
      <c r="B89" s="33" t="s">
        <v>389</v>
      </c>
      <c r="C89" s="30">
        <f t="shared" si="2"/>
        <v>480</v>
      </c>
      <c r="D89" s="30">
        <f>130+350</f>
        <v>480</v>
      </c>
      <c r="E89" s="30"/>
      <c r="F89" s="30"/>
    </row>
    <row r="90" spans="1:6" ht="15" customHeight="1" x14ac:dyDescent="0.2">
      <c r="A90" s="33"/>
      <c r="B90" s="33" t="s">
        <v>457</v>
      </c>
      <c r="C90" s="30">
        <f t="shared" si="2"/>
        <v>475</v>
      </c>
      <c r="D90" s="30">
        <f>475</f>
        <v>475</v>
      </c>
      <c r="E90" s="30"/>
      <c r="F90" s="30"/>
    </row>
    <row r="91" spans="1:6" ht="15" customHeight="1" x14ac:dyDescent="0.2">
      <c r="A91" s="33"/>
      <c r="B91" s="33" t="s">
        <v>406</v>
      </c>
      <c r="C91" s="30">
        <f t="shared" si="2"/>
        <v>475</v>
      </c>
      <c r="D91" s="30">
        <f>475</f>
        <v>475</v>
      </c>
      <c r="E91" s="30"/>
      <c r="F91" s="30"/>
    </row>
    <row r="92" spans="1:6" ht="15" customHeight="1" x14ac:dyDescent="0.2">
      <c r="A92" s="33"/>
      <c r="B92" s="33" t="s">
        <v>448</v>
      </c>
      <c r="C92" s="30">
        <f t="shared" si="2"/>
        <v>475</v>
      </c>
      <c r="D92" s="30">
        <f>475</f>
        <v>475</v>
      </c>
      <c r="E92" s="30"/>
      <c r="F92" s="30"/>
    </row>
    <row r="93" spans="1:6" ht="15" customHeight="1" x14ac:dyDescent="0.2">
      <c r="A93" s="33"/>
      <c r="B93" s="33" t="s">
        <v>375</v>
      </c>
      <c r="C93" s="30">
        <f t="shared" si="2"/>
        <v>475</v>
      </c>
      <c r="D93" s="30">
        <f>475</f>
        <v>475</v>
      </c>
      <c r="E93" s="30"/>
      <c r="F93" s="30"/>
    </row>
    <row r="94" spans="1:6" ht="15" customHeight="1" x14ac:dyDescent="0.2">
      <c r="A94" s="33"/>
      <c r="B94" s="33" t="s">
        <v>378</v>
      </c>
      <c r="C94" s="30">
        <f t="shared" si="2"/>
        <v>475</v>
      </c>
      <c r="D94" s="30">
        <f>475</f>
        <v>475</v>
      </c>
      <c r="E94" s="30"/>
      <c r="F94" s="30"/>
    </row>
    <row r="95" spans="1:6" ht="15" customHeight="1" x14ac:dyDescent="0.2">
      <c r="A95" s="33"/>
      <c r="B95" s="33" t="s">
        <v>468</v>
      </c>
      <c r="C95" s="30">
        <f t="shared" si="2"/>
        <v>455</v>
      </c>
      <c r="D95" s="30">
        <f>325+130</f>
        <v>455</v>
      </c>
      <c r="E95" s="30"/>
      <c r="F95" s="30"/>
    </row>
    <row r="96" spans="1:6" ht="15" customHeight="1" x14ac:dyDescent="0.2">
      <c r="A96" s="33"/>
      <c r="B96" s="33" t="s">
        <v>235</v>
      </c>
      <c r="C96" s="30">
        <f t="shared" si="2"/>
        <v>450</v>
      </c>
      <c r="D96" s="30">
        <f>275+175</f>
        <v>450</v>
      </c>
      <c r="E96" s="30"/>
      <c r="F96" s="30"/>
    </row>
    <row r="97" spans="1:6" ht="15" customHeight="1" x14ac:dyDescent="0.2">
      <c r="A97" s="33"/>
      <c r="B97" s="33" t="s">
        <v>413</v>
      </c>
      <c r="C97" s="30">
        <f t="shared" si="2"/>
        <v>450</v>
      </c>
      <c r="D97" s="30">
        <f>200+250</f>
        <v>450</v>
      </c>
      <c r="E97" s="30"/>
      <c r="F97" s="30"/>
    </row>
    <row r="98" spans="1:6" ht="15" customHeight="1" x14ac:dyDescent="0.2">
      <c r="A98" s="33"/>
      <c r="B98" s="33" t="s">
        <v>420</v>
      </c>
      <c r="C98" s="30">
        <f t="shared" si="2"/>
        <v>445</v>
      </c>
      <c r="D98" s="30">
        <f>145+300</f>
        <v>445</v>
      </c>
      <c r="E98" s="30"/>
      <c r="F98" s="30"/>
    </row>
    <row r="99" spans="1:6" ht="15" customHeight="1" x14ac:dyDescent="0.2">
      <c r="A99" s="33"/>
      <c r="B99" s="33" t="s">
        <v>382</v>
      </c>
      <c r="C99" s="30">
        <f t="shared" si="2"/>
        <v>440</v>
      </c>
      <c r="D99" s="30">
        <f>325+115</f>
        <v>440</v>
      </c>
      <c r="E99" s="30"/>
      <c r="F99" s="30"/>
    </row>
    <row r="100" spans="1:6" ht="15" customHeight="1" x14ac:dyDescent="0.2">
      <c r="A100" s="33"/>
      <c r="B100" s="33" t="s">
        <v>446</v>
      </c>
      <c r="C100" s="30">
        <f t="shared" si="2"/>
        <v>440</v>
      </c>
      <c r="D100" s="30">
        <f>325+115</f>
        <v>440</v>
      </c>
      <c r="E100" s="30"/>
      <c r="F100" s="30"/>
    </row>
    <row r="101" spans="1:6" ht="15" customHeight="1" x14ac:dyDescent="0.2">
      <c r="A101" s="33"/>
      <c r="B101" s="33" t="s">
        <v>393</v>
      </c>
      <c r="C101" s="30">
        <f t="shared" si="2"/>
        <v>425</v>
      </c>
      <c r="D101" s="30">
        <f>425</f>
        <v>425</v>
      </c>
      <c r="E101" s="30"/>
      <c r="F101" s="30"/>
    </row>
    <row r="102" spans="1:6" ht="15" customHeight="1" x14ac:dyDescent="0.2">
      <c r="A102" s="33"/>
      <c r="B102" s="33" t="s">
        <v>239</v>
      </c>
      <c r="C102" s="30">
        <f t="shared" si="2"/>
        <v>425</v>
      </c>
      <c r="D102" s="30">
        <f>200+225</f>
        <v>425</v>
      </c>
      <c r="E102" s="30"/>
      <c r="F102" s="30"/>
    </row>
    <row r="103" spans="1:6" ht="15" customHeight="1" x14ac:dyDescent="0.2">
      <c r="A103" s="33"/>
      <c r="B103" s="33" t="s">
        <v>458</v>
      </c>
      <c r="C103" s="30">
        <f t="shared" si="2"/>
        <v>425</v>
      </c>
      <c r="D103" s="30">
        <f>425</f>
        <v>425</v>
      </c>
      <c r="E103" s="30"/>
      <c r="F103" s="30"/>
    </row>
    <row r="104" spans="1:6" ht="15" customHeight="1" x14ac:dyDescent="0.2">
      <c r="A104" s="33"/>
      <c r="B104" s="33" t="s">
        <v>398</v>
      </c>
      <c r="C104" s="30">
        <f t="shared" ref="C104:C135" si="3">SUM(D104:F104)</f>
        <v>405</v>
      </c>
      <c r="D104" s="30">
        <f>275+130</f>
        <v>405</v>
      </c>
      <c r="E104" s="30"/>
      <c r="F104" s="30"/>
    </row>
    <row r="105" spans="1:6" ht="15" customHeight="1" x14ac:dyDescent="0.2">
      <c r="A105" s="33"/>
      <c r="B105" s="33" t="s">
        <v>299</v>
      </c>
      <c r="C105" s="30">
        <f t="shared" si="3"/>
        <v>395</v>
      </c>
      <c r="D105" s="30">
        <f>145+250</f>
        <v>395</v>
      </c>
      <c r="E105" s="30"/>
      <c r="F105" s="30"/>
    </row>
    <row r="106" spans="1:6" ht="15" customHeight="1" x14ac:dyDescent="0.2">
      <c r="A106" s="33"/>
      <c r="B106" s="33" t="s">
        <v>394</v>
      </c>
      <c r="C106" s="30">
        <f t="shared" si="3"/>
        <v>375</v>
      </c>
      <c r="D106" s="30">
        <f>375</f>
        <v>375</v>
      </c>
      <c r="E106" s="30"/>
      <c r="F106" s="30"/>
    </row>
    <row r="107" spans="1:6" ht="15" customHeight="1" x14ac:dyDescent="0.2">
      <c r="A107" s="33"/>
      <c r="B107" s="33" t="s">
        <v>445</v>
      </c>
      <c r="C107" s="30">
        <f t="shared" si="3"/>
        <v>375</v>
      </c>
      <c r="D107" s="30">
        <v>375</v>
      </c>
      <c r="E107" s="30"/>
      <c r="F107" s="30"/>
    </row>
    <row r="108" spans="1:6" ht="15" customHeight="1" x14ac:dyDescent="0.2">
      <c r="A108" s="33"/>
      <c r="B108" s="33" t="s">
        <v>428</v>
      </c>
      <c r="C108" s="30">
        <f t="shared" si="3"/>
        <v>375</v>
      </c>
      <c r="D108" s="30">
        <f>375</f>
        <v>375</v>
      </c>
      <c r="E108" s="30"/>
      <c r="F108" s="30"/>
    </row>
    <row r="109" spans="1:6" ht="15" customHeight="1" x14ac:dyDescent="0.2">
      <c r="A109" s="33"/>
      <c r="B109" s="33" t="s">
        <v>358</v>
      </c>
      <c r="C109" s="30">
        <f t="shared" si="3"/>
        <v>375</v>
      </c>
      <c r="D109" s="30">
        <f>375</f>
        <v>375</v>
      </c>
      <c r="E109" s="30"/>
      <c r="F109" s="30"/>
    </row>
    <row r="110" spans="1:6" ht="15" customHeight="1" x14ac:dyDescent="0.2">
      <c r="A110" s="33"/>
      <c r="B110" s="33" t="s">
        <v>294</v>
      </c>
      <c r="C110" s="30">
        <f t="shared" si="3"/>
        <v>365</v>
      </c>
      <c r="D110" s="30">
        <f>250+115</f>
        <v>365</v>
      </c>
      <c r="E110" s="30"/>
      <c r="F110" s="30"/>
    </row>
    <row r="111" spans="1:6" ht="15" customHeight="1" x14ac:dyDescent="0.2">
      <c r="A111" s="33"/>
      <c r="B111" s="33" t="s">
        <v>237</v>
      </c>
      <c r="C111" s="30">
        <f t="shared" si="3"/>
        <v>350</v>
      </c>
      <c r="D111" s="30">
        <f>350</f>
        <v>350</v>
      </c>
      <c r="E111" s="30"/>
      <c r="F111" s="30"/>
    </row>
    <row r="112" spans="1:6" ht="15" customHeight="1" x14ac:dyDescent="0.2">
      <c r="A112" s="33"/>
      <c r="B112" s="33" t="s">
        <v>433</v>
      </c>
      <c r="C112" s="30">
        <f t="shared" si="3"/>
        <v>350</v>
      </c>
      <c r="D112" s="30">
        <v>350</v>
      </c>
      <c r="E112" s="30"/>
      <c r="F112" s="30"/>
    </row>
    <row r="113" spans="1:6" ht="15" customHeight="1" x14ac:dyDescent="0.2">
      <c r="A113" s="33"/>
      <c r="B113" s="33" t="s">
        <v>403</v>
      </c>
      <c r="C113" s="30">
        <f t="shared" si="3"/>
        <v>350</v>
      </c>
      <c r="D113" s="30">
        <f>350</f>
        <v>350</v>
      </c>
      <c r="E113" s="30"/>
      <c r="F113" s="30"/>
    </row>
    <row r="114" spans="1:6" ht="15" customHeight="1" x14ac:dyDescent="0.2">
      <c r="A114" s="33"/>
      <c r="B114" s="33" t="s">
        <v>476</v>
      </c>
      <c r="C114" s="30">
        <f t="shared" si="3"/>
        <v>350</v>
      </c>
      <c r="D114" s="30">
        <f>350</f>
        <v>350</v>
      </c>
      <c r="E114" s="30"/>
      <c r="F114" s="30"/>
    </row>
    <row r="115" spans="1:6" ht="15" customHeight="1" x14ac:dyDescent="0.2">
      <c r="A115" s="33"/>
      <c r="B115" s="33" t="s">
        <v>395</v>
      </c>
      <c r="C115" s="30">
        <f t="shared" si="3"/>
        <v>350</v>
      </c>
      <c r="D115" s="30">
        <f>350</f>
        <v>350</v>
      </c>
      <c r="E115" s="30"/>
      <c r="F115" s="30"/>
    </row>
    <row r="116" spans="1:6" ht="15" customHeight="1" x14ac:dyDescent="0.2">
      <c r="A116" s="33"/>
      <c r="B116" s="33" t="s">
        <v>396</v>
      </c>
      <c r="C116" s="30">
        <f t="shared" si="3"/>
        <v>325</v>
      </c>
      <c r="D116" s="30">
        <f>325</f>
        <v>325</v>
      </c>
      <c r="E116" s="30"/>
      <c r="F116" s="30"/>
    </row>
    <row r="117" spans="1:6" ht="15" customHeight="1" x14ac:dyDescent="0.2">
      <c r="A117" s="33"/>
      <c r="B117" s="33" t="s">
        <v>450</v>
      </c>
      <c r="C117" s="30">
        <f t="shared" si="3"/>
        <v>325</v>
      </c>
      <c r="D117" s="30">
        <f>325</f>
        <v>325</v>
      </c>
      <c r="E117" s="30"/>
      <c r="F117" s="30"/>
    </row>
    <row r="118" spans="1:6" ht="15" customHeight="1" x14ac:dyDescent="0.2">
      <c r="A118" s="33"/>
      <c r="B118" s="33" t="s">
        <v>204</v>
      </c>
      <c r="C118" s="30">
        <f t="shared" si="3"/>
        <v>300</v>
      </c>
      <c r="D118" s="30">
        <f>300</f>
        <v>300</v>
      </c>
      <c r="E118" s="30"/>
      <c r="F118" s="30"/>
    </row>
    <row r="119" spans="1:6" ht="15" customHeight="1" x14ac:dyDescent="0.2">
      <c r="A119" s="33"/>
      <c r="B119" s="33" t="s">
        <v>397</v>
      </c>
      <c r="C119" s="30">
        <f t="shared" si="3"/>
        <v>300</v>
      </c>
      <c r="D119" s="30">
        <f>300</f>
        <v>300</v>
      </c>
      <c r="E119" s="30"/>
      <c r="F119" s="30"/>
    </row>
    <row r="120" spans="1:6" ht="15" customHeight="1" x14ac:dyDescent="0.2">
      <c r="A120" s="33"/>
      <c r="B120" s="33" t="s">
        <v>417</v>
      </c>
      <c r="C120" s="30">
        <f t="shared" si="3"/>
        <v>300</v>
      </c>
      <c r="D120" s="30">
        <f>300</f>
        <v>300</v>
      </c>
      <c r="E120" s="30"/>
      <c r="F120" s="30"/>
    </row>
    <row r="121" spans="1:6" ht="15" customHeight="1" x14ac:dyDescent="0.2">
      <c r="A121" s="33"/>
      <c r="B121" s="33" t="s">
        <v>473</v>
      </c>
      <c r="C121" s="30">
        <f t="shared" si="3"/>
        <v>300</v>
      </c>
      <c r="D121" s="30">
        <f>300</f>
        <v>300</v>
      </c>
      <c r="E121" s="30"/>
      <c r="F121" s="30"/>
    </row>
    <row r="122" spans="1:6" ht="15" customHeight="1" x14ac:dyDescent="0.2">
      <c r="A122" s="33"/>
      <c r="B122" s="33" t="s">
        <v>438</v>
      </c>
      <c r="C122" s="30">
        <f t="shared" si="3"/>
        <v>300</v>
      </c>
      <c r="D122" s="30">
        <v>300</v>
      </c>
      <c r="E122" s="30"/>
      <c r="F122" s="30"/>
    </row>
    <row r="123" spans="1:6" ht="15" customHeight="1" x14ac:dyDescent="0.2">
      <c r="A123" s="33"/>
      <c r="B123" s="33" t="s">
        <v>410</v>
      </c>
      <c r="C123" s="30">
        <f t="shared" si="3"/>
        <v>290</v>
      </c>
      <c r="D123" s="30">
        <f>160+130</f>
        <v>290</v>
      </c>
      <c r="E123" s="30"/>
      <c r="F123" s="30"/>
    </row>
    <row r="124" spans="1:6" ht="15" customHeight="1" x14ac:dyDescent="0.2">
      <c r="A124" s="33"/>
      <c r="B124" s="33" t="s">
        <v>409</v>
      </c>
      <c r="C124" s="30">
        <f t="shared" si="3"/>
        <v>290</v>
      </c>
      <c r="D124" s="30">
        <f>175+115</f>
        <v>290</v>
      </c>
      <c r="E124" s="30"/>
      <c r="F124" s="30"/>
    </row>
    <row r="125" spans="1:6" ht="15" customHeight="1" x14ac:dyDescent="0.2">
      <c r="A125" s="33"/>
      <c r="B125" s="33" t="s">
        <v>474</v>
      </c>
      <c r="C125" s="30">
        <f t="shared" si="3"/>
        <v>275</v>
      </c>
      <c r="D125" s="30">
        <f>275</f>
        <v>275</v>
      </c>
      <c r="E125" s="30"/>
      <c r="F125" s="30"/>
    </row>
    <row r="126" spans="1:6" ht="15" customHeight="1" x14ac:dyDescent="0.2">
      <c r="A126" s="33"/>
      <c r="B126" s="33" t="s">
        <v>421</v>
      </c>
      <c r="C126" s="30">
        <f t="shared" si="3"/>
        <v>275</v>
      </c>
      <c r="D126" s="30">
        <f>275</f>
        <v>275</v>
      </c>
      <c r="E126" s="30"/>
      <c r="F126" s="30"/>
    </row>
    <row r="127" spans="1:6" ht="15" customHeight="1" x14ac:dyDescent="0.2">
      <c r="A127" s="33"/>
      <c r="B127" s="33" t="s">
        <v>364</v>
      </c>
      <c r="C127" s="30">
        <f t="shared" si="3"/>
        <v>275</v>
      </c>
      <c r="D127" s="30">
        <f>275</f>
        <v>275</v>
      </c>
      <c r="E127" s="30"/>
      <c r="F127" s="30"/>
    </row>
    <row r="128" spans="1:6" ht="15" customHeight="1" x14ac:dyDescent="0.2">
      <c r="A128" s="33"/>
      <c r="B128" s="33" t="s">
        <v>435</v>
      </c>
      <c r="C128" s="30">
        <f t="shared" si="3"/>
        <v>275</v>
      </c>
      <c r="D128" s="30">
        <v>275</v>
      </c>
      <c r="E128" s="30"/>
      <c r="F128" s="30"/>
    </row>
    <row r="129" spans="1:6" ht="15" customHeight="1" x14ac:dyDescent="0.2">
      <c r="A129" s="33"/>
      <c r="B129" s="33" t="s">
        <v>359</v>
      </c>
      <c r="C129" s="30">
        <f t="shared" si="3"/>
        <v>275</v>
      </c>
      <c r="D129" s="30">
        <f>160+115</f>
        <v>275</v>
      </c>
      <c r="E129" s="30"/>
      <c r="F129" s="30"/>
    </row>
    <row r="130" spans="1:6" ht="15" customHeight="1" x14ac:dyDescent="0.2">
      <c r="A130" s="33"/>
      <c r="B130" s="33" t="s">
        <v>451</v>
      </c>
      <c r="C130" s="30">
        <f t="shared" si="3"/>
        <v>275</v>
      </c>
      <c r="D130" s="30">
        <f>275</f>
        <v>275</v>
      </c>
      <c r="E130" s="30"/>
      <c r="F130" s="30"/>
    </row>
    <row r="131" spans="1:6" ht="15" customHeight="1" x14ac:dyDescent="0.2">
      <c r="A131" s="33"/>
      <c r="B131" s="33" t="s">
        <v>415</v>
      </c>
      <c r="C131" s="30">
        <f t="shared" si="3"/>
        <v>260</v>
      </c>
      <c r="D131" s="30">
        <f>130+130</f>
        <v>260</v>
      </c>
      <c r="E131" s="30"/>
      <c r="F131" s="30"/>
    </row>
    <row r="132" spans="1:6" ht="15" customHeight="1" x14ac:dyDescent="0.2">
      <c r="A132" s="33"/>
      <c r="B132" s="33" t="s">
        <v>399</v>
      </c>
      <c r="C132" s="30">
        <f t="shared" si="3"/>
        <v>250</v>
      </c>
      <c r="D132" s="30">
        <f>250</f>
        <v>250</v>
      </c>
      <c r="E132" s="30"/>
      <c r="F132" s="30"/>
    </row>
    <row r="133" spans="1:6" ht="15" customHeight="1" x14ac:dyDescent="0.2">
      <c r="A133" s="33"/>
      <c r="B133" s="33" t="s">
        <v>463</v>
      </c>
      <c r="C133" s="30">
        <f t="shared" si="3"/>
        <v>250</v>
      </c>
      <c r="D133" s="30">
        <f>250</f>
        <v>250</v>
      </c>
      <c r="E133" s="30"/>
      <c r="F133" s="30"/>
    </row>
    <row r="134" spans="1:6" ht="15" customHeight="1" x14ac:dyDescent="0.2">
      <c r="A134" s="33"/>
      <c r="B134" s="33" t="s">
        <v>475</v>
      </c>
      <c r="C134" s="30">
        <f t="shared" si="3"/>
        <v>250</v>
      </c>
      <c r="D134" s="30">
        <f>250</f>
        <v>250</v>
      </c>
      <c r="E134" s="30"/>
      <c r="F134" s="30"/>
    </row>
    <row r="135" spans="1:6" ht="15" customHeight="1" x14ac:dyDescent="0.2">
      <c r="A135" s="33"/>
      <c r="B135" s="33" t="s">
        <v>384</v>
      </c>
      <c r="C135" s="30">
        <f t="shared" si="3"/>
        <v>250</v>
      </c>
      <c r="D135" s="30">
        <f>250</f>
        <v>250</v>
      </c>
      <c r="E135" s="30"/>
      <c r="F135" s="30"/>
    </row>
    <row r="136" spans="1:6" ht="15" customHeight="1" x14ac:dyDescent="0.2">
      <c r="A136" s="33"/>
      <c r="B136" s="33" t="s">
        <v>459</v>
      </c>
      <c r="C136" s="30">
        <f t="shared" ref="C136:C167" si="4">SUM(D136:F136)</f>
        <v>250</v>
      </c>
      <c r="D136" s="30">
        <f>250</f>
        <v>250</v>
      </c>
      <c r="E136" s="30"/>
      <c r="F136" s="30"/>
    </row>
    <row r="137" spans="1:6" ht="15" customHeight="1" x14ac:dyDescent="0.2">
      <c r="A137" s="33"/>
      <c r="B137" s="33" t="s">
        <v>360</v>
      </c>
      <c r="C137" s="30">
        <f t="shared" si="4"/>
        <v>245</v>
      </c>
      <c r="D137" s="30">
        <f>115+130</f>
        <v>245</v>
      </c>
      <c r="E137" s="30"/>
      <c r="F137" s="30"/>
    </row>
    <row r="138" spans="1:6" ht="15" customHeight="1" x14ac:dyDescent="0.2">
      <c r="A138" s="33"/>
      <c r="B138" s="33" t="s">
        <v>400</v>
      </c>
      <c r="C138" s="30">
        <f t="shared" si="4"/>
        <v>225</v>
      </c>
      <c r="D138" s="30">
        <f>225</f>
        <v>225</v>
      </c>
      <c r="E138" s="30"/>
      <c r="F138" s="30"/>
    </row>
    <row r="139" spans="1:6" ht="15" customHeight="1" x14ac:dyDescent="0.2">
      <c r="A139" s="33"/>
      <c r="B139" s="33" t="s">
        <v>341</v>
      </c>
      <c r="C139" s="30">
        <f t="shared" si="4"/>
        <v>225</v>
      </c>
      <c r="D139" s="30">
        <f>225</f>
        <v>225</v>
      </c>
      <c r="E139" s="30"/>
      <c r="F139" s="30"/>
    </row>
    <row r="140" spans="1:6" ht="15" customHeight="1" x14ac:dyDescent="0.2">
      <c r="A140" s="33"/>
      <c r="B140" s="33" t="s">
        <v>449</v>
      </c>
      <c r="C140" s="30">
        <f t="shared" si="4"/>
        <v>225</v>
      </c>
      <c r="D140" s="30">
        <f>225</f>
        <v>225</v>
      </c>
      <c r="E140" s="30"/>
      <c r="F140" s="30"/>
    </row>
    <row r="141" spans="1:6" ht="15" customHeight="1" x14ac:dyDescent="0.2">
      <c r="A141" s="33"/>
      <c r="B141" s="33" t="s">
        <v>440</v>
      </c>
      <c r="C141" s="30">
        <f t="shared" si="4"/>
        <v>225</v>
      </c>
      <c r="D141" s="30">
        <v>225</v>
      </c>
      <c r="E141" s="30"/>
      <c r="F141" s="30"/>
    </row>
    <row r="142" spans="1:6" ht="15" customHeight="1" x14ac:dyDescent="0.2">
      <c r="A142" s="33"/>
      <c r="B142" s="33" t="s">
        <v>365</v>
      </c>
      <c r="C142" s="30">
        <f t="shared" si="4"/>
        <v>200</v>
      </c>
      <c r="D142" s="30">
        <f>200</f>
        <v>200</v>
      </c>
      <c r="E142" s="30"/>
      <c r="F142" s="30"/>
    </row>
    <row r="143" spans="1:6" ht="15" customHeight="1" x14ac:dyDescent="0.2">
      <c r="A143" s="33"/>
      <c r="B143" s="33" t="s">
        <v>337</v>
      </c>
      <c r="C143" s="30">
        <f t="shared" si="4"/>
        <v>200</v>
      </c>
      <c r="D143" s="30">
        <f>200</f>
        <v>200</v>
      </c>
      <c r="E143" s="30"/>
      <c r="F143" s="30"/>
    </row>
    <row r="144" spans="1:6" ht="15" customHeight="1" x14ac:dyDescent="0.2">
      <c r="A144" s="33"/>
      <c r="B144" s="33" t="s">
        <v>342</v>
      </c>
      <c r="C144" s="30">
        <f t="shared" si="4"/>
        <v>200</v>
      </c>
      <c r="D144" s="30">
        <f>200</f>
        <v>200</v>
      </c>
      <c r="E144" s="30"/>
      <c r="F144" s="30"/>
    </row>
    <row r="145" spans="1:6" ht="15" customHeight="1" x14ac:dyDescent="0.2">
      <c r="A145" s="33"/>
      <c r="B145" s="33" t="s">
        <v>452</v>
      </c>
      <c r="C145" s="30">
        <f t="shared" si="4"/>
        <v>200</v>
      </c>
      <c r="D145" s="30">
        <f>200</f>
        <v>200</v>
      </c>
      <c r="E145" s="30"/>
      <c r="F145" s="30"/>
    </row>
    <row r="146" spans="1:6" ht="15" customHeight="1" x14ac:dyDescent="0.2">
      <c r="A146" s="33"/>
      <c r="B146" s="33" t="s">
        <v>293</v>
      </c>
      <c r="C146" s="30">
        <f t="shared" si="4"/>
        <v>200</v>
      </c>
      <c r="D146" s="30">
        <f>200</f>
        <v>200</v>
      </c>
      <c r="E146" s="30"/>
      <c r="F146" s="30"/>
    </row>
    <row r="147" spans="1:6" ht="15" customHeight="1" x14ac:dyDescent="0.2">
      <c r="A147" s="33"/>
      <c r="B147" s="33" t="s">
        <v>441</v>
      </c>
      <c r="C147" s="30">
        <f t="shared" si="4"/>
        <v>200</v>
      </c>
      <c r="D147" s="30">
        <f>200</f>
        <v>200</v>
      </c>
      <c r="E147" s="30"/>
      <c r="F147" s="30"/>
    </row>
    <row r="148" spans="1:6" ht="15" customHeight="1" x14ac:dyDescent="0.2">
      <c r="A148" s="33"/>
      <c r="B148" s="33" t="s">
        <v>453</v>
      </c>
      <c r="C148" s="30">
        <f t="shared" si="4"/>
        <v>175</v>
      </c>
      <c r="D148" s="30">
        <f>175</f>
        <v>175</v>
      </c>
      <c r="E148" s="30"/>
      <c r="F148" s="30"/>
    </row>
    <row r="149" spans="1:6" ht="15" customHeight="1" x14ac:dyDescent="0.2">
      <c r="A149" s="33"/>
      <c r="B149" s="33" t="s">
        <v>480</v>
      </c>
      <c r="C149" s="30">
        <f t="shared" si="4"/>
        <v>175</v>
      </c>
      <c r="D149" s="30">
        <f>175</f>
        <v>175</v>
      </c>
      <c r="E149" s="30"/>
      <c r="F149" s="30"/>
    </row>
    <row r="150" spans="1:6" ht="15" customHeight="1" x14ac:dyDescent="0.2">
      <c r="A150" s="33"/>
      <c r="B150" s="33" t="s">
        <v>419</v>
      </c>
      <c r="C150" s="30">
        <f t="shared" si="4"/>
        <v>175</v>
      </c>
      <c r="D150" s="30">
        <f>175</f>
        <v>175</v>
      </c>
      <c r="E150" s="30"/>
      <c r="F150" s="30"/>
    </row>
    <row r="151" spans="1:6" ht="15" customHeight="1" x14ac:dyDescent="0.2">
      <c r="A151" s="33"/>
      <c r="B151" s="33" t="s">
        <v>447</v>
      </c>
      <c r="C151" s="30">
        <f t="shared" si="4"/>
        <v>175</v>
      </c>
      <c r="D151" s="30">
        <f>175</f>
        <v>175</v>
      </c>
      <c r="E151" s="30"/>
      <c r="F151" s="30"/>
    </row>
    <row r="152" spans="1:6" ht="15" customHeight="1" x14ac:dyDescent="0.2">
      <c r="A152" s="33"/>
      <c r="B152" s="33" t="s">
        <v>424</v>
      </c>
      <c r="C152" s="30">
        <f t="shared" si="4"/>
        <v>175</v>
      </c>
      <c r="D152" s="30">
        <f>175</f>
        <v>175</v>
      </c>
      <c r="E152" s="30"/>
      <c r="F152" s="30"/>
    </row>
    <row r="153" spans="1:6" ht="15" customHeight="1" x14ac:dyDescent="0.2">
      <c r="A153" s="33"/>
      <c r="B153" s="33" t="s">
        <v>464</v>
      </c>
      <c r="C153" s="30">
        <f t="shared" si="4"/>
        <v>175</v>
      </c>
      <c r="D153" s="30">
        <f>175</f>
        <v>175</v>
      </c>
      <c r="E153" s="30"/>
      <c r="F153" s="30"/>
    </row>
    <row r="154" spans="1:6" ht="15" customHeight="1" x14ac:dyDescent="0.2">
      <c r="A154" s="33"/>
      <c r="B154" s="33" t="s">
        <v>362</v>
      </c>
      <c r="C154" s="30">
        <f t="shared" si="4"/>
        <v>175</v>
      </c>
      <c r="D154" s="30">
        <f>175</f>
        <v>175</v>
      </c>
      <c r="E154" s="30"/>
      <c r="F154" s="30"/>
    </row>
    <row r="155" spans="1:6" ht="15" customHeight="1" x14ac:dyDescent="0.2">
      <c r="A155" s="33"/>
      <c r="B155" s="33" t="s">
        <v>442</v>
      </c>
      <c r="C155" s="30">
        <f t="shared" si="4"/>
        <v>175</v>
      </c>
      <c r="D155" s="30">
        <v>175</v>
      </c>
      <c r="E155" s="30"/>
      <c r="F155" s="30"/>
    </row>
    <row r="156" spans="1:6" ht="15" customHeight="1" x14ac:dyDescent="0.2">
      <c r="A156" s="33"/>
      <c r="B156" s="33" t="s">
        <v>454</v>
      </c>
      <c r="C156" s="30">
        <f t="shared" si="4"/>
        <v>160</v>
      </c>
      <c r="D156" s="30">
        <f>160</f>
        <v>160</v>
      </c>
      <c r="E156" s="30"/>
      <c r="F156" s="30"/>
    </row>
    <row r="157" spans="1:6" ht="15" customHeight="1" x14ac:dyDescent="0.2">
      <c r="A157" s="33"/>
      <c r="B157" s="33" t="s">
        <v>460</v>
      </c>
      <c r="C157" s="30">
        <f t="shared" si="4"/>
        <v>160</v>
      </c>
      <c r="D157" s="30">
        <f>160</f>
        <v>160</v>
      </c>
      <c r="E157" s="30"/>
      <c r="F157" s="30"/>
    </row>
    <row r="158" spans="1:6" ht="15" customHeight="1" x14ac:dyDescent="0.2">
      <c r="A158" s="33"/>
      <c r="B158" s="33" t="s">
        <v>246</v>
      </c>
      <c r="C158" s="30">
        <f t="shared" si="4"/>
        <v>160</v>
      </c>
      <c r="D158" s="30">
        <f>160</f>
        <v>160</v>
      </c>
      <c r="E158" s="30"/>
      <c r="F158" s="30"/>
    </row>
    <row r="159" spans="1:6" ht="15" customHeight="1" x14ac:dyDescent="0.2">
      <c r="A159" s="33"/>
      <c r="B159" s="33" t="s">
        <v>478</v>
      </c>
      <c r="C159" s="30">
        <f t="shared" si="4"/>
        <v>145</v>
      </c>
      <c r="D159" s="30">
        <f>145</f>
        <v>145</v>
      </c>
      <c r="E159" s="30"/>
      <c r="F159" s="30"/>
    </row>
    <row r="160" spans="1:6" ht="15" customHeight="1" x14ac:dyDescent="0.2">
      <c r="A160" s="33"/>
      <c r="B160" s="33" t="s">
        <v>388</v>
      </c>
      <c r="C160" s="30">
        <f t="shared" si="4"/>
        <v>145</v>
      </c>
      <c r="D160" s="30">
        <f>145</f>
        <v>145</v>
      </c>
      <c r="E160" s="30"/>
      <c r="F160" s="30"/>
    </row>
    <row r="161" spans="1:6" ht="15" customHeight="1" x14ac:dyDescent="0.2">
      <c r="A161" s="33"/>
      <c r="B161" s="33" t="s">
        <v>404</v>
      </c>
      <c r="C161" s="30">
        <f t="shared" si="4"/>
        <v>145</v>
      </c>
      <c r="D161" s="30">
        <f>145</f>
        <v>145</v>
      </c>
      <c r="E161" s="30"/>
      <c r="F161" s="30"/>
    </row>
    <row r="162" spans="1:6" ht="15" customHeight="1" x14ac:dyDescent="0.2">
      <c r="A162" s="33"/>
      <c r="B162" s="33" t="s">
        <v>372</v>
      </c>
      <c r="C162" s="30">
        <f t="shared" si="4"/>
        <v>145</v>
      </c>
      <c r="D162" s="30">
        <f>145</f>
        <v>145</v>
      </c>
      <c r="E162" s="30"/>
      <c r="F162" s="30"/>
    </row>
    <row r="163" spans="1:6" ht="15" customHeight="1" x14ac:dyDescent="0.2">
      <c r="A163" s="33"/>
      <c r="B163" s="33" t="s">
        <v>455</v>
      </c>
      <c r="C163" s="30">
        <f t="shared" si="4"/>
        <v>145</v>
      </c>
      <c r="D163" s="30">
        <f>145</f>
        <v>145</v>
      </c>
      <c r="E163" s="30"/>
      <c r="F163" s="30"/>
    </row>
    <row r="164" spans="1:6" ht="15" customHeight="1" x14ac:dyDescent="0.2">
      <c r="A164" s="33"/>
      <c r="B164" s="33" t="s">
        <v>422</v>
      </c>
      <c r="C164" s="30">
        <f t="shared" si="4"/>
        <v>145</v>
      </c>
      <c r="D164" s="30">
        <f>145</f>
        <v>145</v>
      </c>
      <c r="E164" s="30"/>
      <c r="F164" s="30"/>
    </row>
    <row r="165" spans="1:6" ht="15" customHeight="1" x14ac:dyDescent="0.2">
      <c r="A165" s="33"/>
      <c r="B165" s="33" t="s">
        <v>376</v>
      </c>
      <c r="C165" s="30">
        <f t="shared" si="4"/>
        <v>145</v>
      </c>
      <c r="D165" s="30">
        <f>145</f>
        <v>145</v>
      </c>
      <c r="E165" s="30"/>
      <c r="F165" s="30"/>
    </row>
    <row r="166" spans="1:6" ht="15" customHeight="1" x14ac:dyDescent="0.2">
      <c r="A166" s="33"/>
      <c r="B166" s="33" t="s">
        <v>465</v>
      </c>
      <c r="C166" s="30">
        <f t="shared" si="4"/>
        <v>145</v>
      </c>
      <c r="D166" s="30">
        <f>145</f>
        <v>145</v>
      </c>
      <c r="E166" s="30"/>
      <c r="F166" s="30"/>
    </row>
    <row r="167" spans="1:6" ht="15" customHeight="1" x14ac:dyDescent="0.2">
      <c r="A167" s="33"/>
      <c r="B167" s="33" t="s">
        <v>481</v>
      </c>
      <c r="C167" s="30">
        <f t="shared" si="4"/>
        <v>145</v>
      </c>
      <c r="D167" s="30">
        <f>145</f>
        <v>145</v>
      </c>
      <c r="E167" s="30"/>
      <c r="F167" s="30"/>
    </row>
    <row r="168" spans="1:6" ht="15" customHeight="1" x14ac:dyDescent="0.2">
      <c r="A168" s="33"/>
      <c r="B168" s="33" t="s">
        <v>414</v>
      </c>
      <c r="C168" s="30">
        <f t="shared" ref="C168:C199" si="5">SUM(D168:F168)</f>
        <v>145</v>
      </c>
      <c r="D168" s="30">
        <f>145</f>
        <v>145</v>
      </c>
      <c r="E168" s="30"/>
      <c r="F168" s="30"/>
    </row>
    <row r="169" spans="1:6" ht="15" customHeight="1" x14ac:dyDescent="0.2">
      <c r="A169" s="33"/>
      <c r="B169" s="33" t="s">
        <v>477</v>
      </c>
      <c r="C169" s="30">
        <f t="shared" si="5"/>
        <v>145</v>
      </c>
      <c r="D169" s="30">
        <f>145</f>
        <v>145</v>
      </c>
      <c r="E169" s="30"/>
      <c r="F169" s="30"/>
    </row>
    <row r="170" spans="1:6" ht="15" customHeight="1" x14ac:dyDescent="0.2">
      <c r="A170" s="33"/>
      <c r="B170" s="33" t="s">
        <v>456</v>
      </c>
      <c r="C170" s="30">
        <f t="shared" si="5"/>
        <v>130</v>
      </c>
      <c r="D170" s="30">
        <f>130</f>
        <v>130</v>
      </c>
      <c r="E170" s="30"/>
      <c r="F170" s="30"/>
    </row>
    <row r="171" spans="1:6" ht="15" customHeight="1" x14ac:dyDescent="0.2">
      <c r="A171" s="33"/>
      <c r="B171" s="33" t="s">
        <v>411</v>
      </c>
      <c r="C171" s="30">
        <f t="shared" si="5"/>
        <v>130</v>
      </c>
      <c r="D171" s="30">
        <f>130</f>
        <v>130</v>
      </c>
      <c r="E171" s="30"/>
      <c r="F171" s="30"/>
    </row>
    <row r="172" spans="1:6" ht="15" customHeight="1" x14ac:dyDescent="0.2">
      <c r="A172" s="33"/>
      <c r="B172" s="33" t="s">
        <v>443</v>
      </c>
      <c r="C172" s="30">
        <f t="shared" si="5"/>
        <v>130</v>
      </c>
      <c r="D172" s="30">
        <v>130</v>
      </c>
      <c r="E172" s="30"/>
      <c r="F172" s="30"/>
    </row>
    <row r="173" spans="1:6" ht="15" customHeight="1" x14ac:dyDescent="0.2">
      <c r="A173" s="33"/>
      <c r="B173" s="33" t="s">
        <v>434</v>
      </c>
      <c r="C173" s="30">
        <f t="shared" si="5"/>
        <v>130</v>
      </c>
      <c r="D173" s="30">
        <v>130</v>
      </c>
      <c r="E173" s="30"/>
      <c r="F173" s="30"/>
    </row>
    <row r="174" spans="1:6" ht="15" customHeight="1" x14ac:dyDescent="0.2">
      <c r="A174" s="33"/>
      <c r="B174" s="33" t="s">
        <v>426</v>
      </c>
      <c r="C174" s="30">
        <f t="shared" si="5"/>
        <v>130</v>
      </c>
      <c r="D174" s="30">
        <f>130</f>
        <v>130</v>
      </c>
      <c r="E174" s="30"/>
      <c r="F174" s="30"/>
    </row>
    <row r="175" spans="1:6" ht="15" customHeight="1" x14ac:dyDescent="0.2">
      <c r="A175" s="33"/>
      <c r="B175" s="33" t="s">
        <v>405</v>
      </c>
      <c r="C175" s="30">
        <f t="shared" si="5"/>
        <v>130</v>
      </c>
      <c r="D175" s="30">
        <f>130</f>
        <v>130</v>
      </c>
      <c r="E175" s="30"/>
      <c r="F175" s="30"/>
    </row>
    <row r="176" spans="1:6" ht="15" customHeight="1" x14ac:dyDescent="0.2">
      <c r="A176" s="33"/>
      <c r="B176" s="33" t="s">
        <v>479</v>
      </c>
      <c r="C176" s="30">
        <f t="shared" si="5"/>
        <v>115</v>
      </c>
      <c r="D176" s="30">
        <f>115</f>
        <v>115</v>
      </c>
      <c r="E176" s="30"/>
      <c r="F176" s="30"/>
    </row>
    <row r="177" spans="1:6" ht="15" customHeight="1" x14ac:dyDescent="0.2">
      <c r="A177" s="33"/>
      <c r="B177" s="33" t="s">
        <v>471</v>
      </c>
      <c r="C177" s="30">
        <f t="shared" si="5"/>
        <v>115</v>
      </c>
      <c r="D177" s="30">
        <v>115</v>
      </c>
      <c r="E177" s="30"/>
      <c r="F177" s="30"/>
    </row>
    <row r="178" spans="1:6" ht="15" customHeight="1" x14ac:dyDescent="0.2">
      <c r="A178" s="33"/>
      <c r="B178" s="33" t="s">
        <v>377</v>
      </c>
      <c r="C178" s="30">
        <f t="shared" si="5"/>
        <v>115</v>
      </c>
      <c r="D178" s="30">
        <f>115</f>
        <v>115</v>
      </c>
      <c r="E178" s="30"/>
      <c r="F178" s="30"/>
    </row>
    <row r="179" spans="1:6" ht="15" customHeight="1" x14ac:dyDescent="0.2">
      <c r="A179" s="33"/>
      <c r="B179" s="33" t="s">
        <v>203</v>
      </c>
      <c r="C179" s="30">
        <f t="shared" si="5"/>
        <v>115</v>
      </c>
      <c r="D179" s="30">
        <f>115</f>
        <v>115</v>
      </c>
      <c r="E179" s="30"/>
      <c r="F179" s="30"/>
    </row>
    <row r="180" spans="1:6" ht="15" customHeight="1" x14ac:dyDescent="0.2">
      <c r="A180" s="33"/>
      <c r="B180" s="33" t="s">
        <v>466</v>
      </c>
      <c r="C180" s="30">
        <f t="shared" si="5"/>
        <v>115</v>
      </c>
      <c r="D180" s="30">
        <f>115</f>
        <v>115</v>
      </c>
      <c r="E180" s="30"/>
      <c r="F180" s="30"/>
    </row>
    <row r="181" spans="1:6" ht="15" customHeight="1" x14ac:dyDescent="0.2">
      <c r="A181" s="33"/>
      <c r="B181" s="33" t="s">
        <v>469</v>
      </c>
      <c r="C181" s="30">
        <f t="shared" si="5"/>
        <v>115</v>
      </c>
      <c r="D181" s="30">
        <f>115</f>
        <v>115</v>
      </c>
      <c r="E181" s="30"/>
      <c r="F181" s="30"/>
    </row>
    <row r="182" spans="1:6" ht="15" customHeight="1" x14ac:dyDescent="0.2">
      <c r="A182" s="33"/>
      <c r="B182" s="33" t="s">
        <v>236</v>
      </c>
      <c r="C182" s="30">
        <f t="shared" si="5"/>
        <v>115</v>
      </c>
      <c r="D182" s="30">
        <f>115</f>
        <v>115</v>
      </c>
      <c r="E182" s="30"/>
      <c r="F182" s="30"/>
    </row>
    <row r="183" spans="1:6" ht="15" customHeight="1" x14ac:dyDescent="0.2">
      <c r="A183" s="33"/>
      <c r="B183" s="33" t="s">
        <v>461</v>
      </c>
      <c r="C183" s="30">
        <f t="shared" si="5"/>
        <v>115</v>
      </c>
      <c r="D183" s="30">
        <v>115</v>
      </c>
      <c r="E183" s="30"/>
      <c r="F183" s="30"/>
    </row>
    <row r="184" spans="1:6" ht="13.5" x14ac:dyDescent="0.25">
      <c r="B184" s="29"/>
    </row>
    <row r="185" spans="1:6" ht="18.75" customHeight="1" x14ac:dyDescent="0.25">
      <c r="A185" s="26" t="s">
        <v>432</v>
      </c>
      <c r="B185" s="28"/>
      <c r="C185" s="27"/>
      <c r="D185" s="3"/>
      <c r="E185" s="3"/>
      <c r="F185" s="3"/>
    </row>
  </sheetData>
  <sortState ref="A8:D183">
    <sortCondition descending="1" ref="C8:C183"/>
  </sortState>
  <mergeCells count="6"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107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1" t="s">
        <v>3</v>
      </c>
      <c r="B51" s="42"/>
      <c r="C51" s="4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3" t="s">
        <v>4</v>
      </c>
      <c r="B52" s="44"/>
      <c r="C52" s="4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5" t="s">
        <v>5</v>
      </c>
      <c r="B53" s="46"/>
      <c r="C53" s="46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101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1" t="s">
        <v>3</v>
      </c>
      <c r="B52" s="42"/>
      <c r="C52" s="4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3" t="s">
        <v>4</v>
      </c>
      <c r="B53" s="44"/>
      <c r="C53" s="4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5" t="s">
        <v>5</v>
      </c>
      <c r="B54" s="46"/>
      <c r="C54" s="4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82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1" t="s">
        <v>3</v>
      </c>
      <c r="B43" s="42"/>
      <c r="C43" s="4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3" t="s">
        <v>4</v>
      </c>
      <c r="B44" s="44"/>
      <c r="C44" s="4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5" t="s">
        <v>5</v>
      </c>
      <c r="B45" s="46"/>
      <c r="C45" s="4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48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1" t="s">
        <v>3</v>
      </c>
      <c r="B47" s="42"/>
      <c r="C47" s="4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3" t="s">
        <v>4</v>
      </c>
      <c r="B48" s="44"/>
      <c r="C48" s="4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5" t="s">
        <v>5</v>
      </c>
      <c r="B49" s="46"/>
      <c r="C49" s="46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43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1" t="s">
        <v>3</v>
      </c>
      <c r="B48" s="42"/>
      <c r="C48" s="4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3" t="s">
        <v>4</v>
      </c>
      <c r="B49" s="44"/>
      <c r="C49" s="4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5" t="s">
        <v>5</v>
      </c>
      <c r="B50" s="46"/>
      <c r="C50" s="4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247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326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278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1" t="s">
        <v>3</v>
      </c>
      <c r="B90" s="42"/>
      <c r="C90" s="4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3" t="s">
        <v>4</v>
      </c>
      <c r="B91" s="44"/>
      <c r="C91" s="4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5" t="s">
        <v>5</v>
      </c>
      <c r="B92" s="46"/>
      <c r="C92" s="46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225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224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1" t="s">
        <v>3</v>
      </c>
      <c r="B67" s="42"/>
      <c r="C67" s="4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3" t="s">
        <v>4</v>
      </c>
      <c r="B68" s="44"/>
      <c r="C68" s="4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5" t="s">
        <v>5</v>
      </c>
      <c r="B69" s="46"/>
      <c r="C69" s="4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177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1" t="s">
        <v>3</v>
      </c>
      <c r="B33" s="42"/>
      <c r="C33" s="4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3" t="s">
        <v>4</v>
      </c>
      <c r="B34" s="44"/>
      <c r="C34" s="4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5" t="s">
        <v>5</v>
      </c>
      <c r="B35" s="46"/>
      <c r="C35" s="4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173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1" t="s">
        <v>3</v>
      </c>
      <c r="B26" s="42"/>
      <c r="C26" s="4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3" t="s">
        <v>4</v>
      </c>
      <c r="B27" s="44"/>
      <c r="C27" s="4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5" t="s">
        <v>5</v>
      </c>
      <c r="B28" s="46"/>
      <c r="C28" s="4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168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1" t="s">
        <v>3</v>
      </c>
      <c r="B28" s="42"/>
      <c r="C28" s="4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3" t="s">
        <v>4</v>
      </c>
      <c r="B29" s="44"/>
      <c r="C29" s="4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5" t="s">
        <v>5</v>
      </c>
      <c r="B30" s="46"/>
      <c r="C30" s="4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160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1" t="s">
        <v>3</v>
      </c>
      <c r="B38" s="42"/>
      <c r="C38" s="4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3" t="s">
        <v>4</v>
      </c>
      <c r="B39" s="44"/>
      <c r="C39" s="4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5" t="s">
        <v>5</v>
      </c>
      <c r="B40" s="46"/>
      <c r="C40" s="4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156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1" t="s">
        <v>3</v>
      </c>
      <c r="B44" s="42"/>
      <c r="C44" s="4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3" t="s">
        <v>4</v>
      </c>
      <c r="B45" s="44"/>
      <c r="C45" s="4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5" t="s">
        <v>5</v>
      </c>
      <c r="B46" s="46"/>
      <c r="C46" s="4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1" t="s">
        <v>3</v>
      </c>
      <c r="B48" s="42"/>
      <c r="C48" s="4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3" t="s">
        <v>4</v>
      </c>
      <c r="B49" s="44"/>
      <c r="C49" s="4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5" t="s">
        <v>5</v>
      </c>
      <c r="B50" s="46"/>
      <c r="C50" s="4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</row>
    <row r="63" spans="1:15" x14ac:dyDescent="0.2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</row>
    <row r="64" spans="1:15" ht="36" customHeight="1" x14ac:dyDescent="0.5">
      <c r="A64" s="59" t="s">
        <v>17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</row>
    <row r="65" spans="1:15" ht="38.25" customHeight="1" x14ac:dyDescent="0.4">
      <c r="A65" s="61" t="s">
        <v>139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</row>
    <row r="66" spans="1:15" ht="42" customHeight="1" x14ac:dyDescent="0.4">
      <c r="A66" s="63" t="s">
        <v>145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</row>
    <row r="67" spans="1:15" ht="42" customHeight="1" x14ac:dyDescent="0.4">
      <c r="A67" s="56" t="s">
        <v>140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</row>
    <row r="68" spans="1:15" ht="21" customHeight="1" x14ac:dyDescent="0.4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52" t="s">
        <v>4</v>
      </c>
      <c r="B83" s="53"/>
      <c r="C83" s="53"/>
      <c r="D83" s="53"/>
    </row>
    <row r="84" spans="1:7" ht="15" x14ac:dyDescent="0.25">
      <c r="A84" s="54" t="s">
        <v>144</v>
      </c>
      <c r="B84" s="55"/>
      <c r="C84" s="55"/>
      <c r="D84" s="55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4-1-26 - 6-30-26 (2026 WSOP)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'4-1-26 - 6-30-26 (2026 WSOP)'!Print_Area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2026-04-07T08:33:30Z</cp:lastPrinted>
  <dcterms:created xsi:type="dcterms:W3CDTF">2013-12-12T05:08:35Z</dcterms:created>
  <dcterms:modified xsi:type="dcterms:W3CDTF">2026-04-30T14:03:29Z</dcterms:modified>
</cp:coreProperties>
</file>