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7-10-25 - 9-26-25 (6 quarter)" sheetId="60" r:id="rId1"/>
    <sheet name="4-18-25 - 7-4-25 (5 quarter)" sheetId="59" state="hidden" r:id="rId2"/>
    <sheet name="1-16-25 - 4-17-25 (4 quarter)" sheetId="58" state="hidden" r:id="rId3"/>
    <sheet name="10-17-24 - 1-2-25 (3 quarter)" sheetId="57" state="hidden" r:id="rId4"/>
    <sheet name="7-25-24 - 10-10-24 (2 quarter)" sheetId="56" state="hidden" r:id="rId5"/>
    <sheet name="5-2-24 - 7-18-24 (1 quarter)" sheetId="55" state="hidden" r:id="rId6"/>
    <sheet name="10-10-23 - 12-19-23 (2 quarter)" sheetId="54" state="hidden" r:id="rId7"/>
    <sheet name="7-11-23 - 9-26-23 (1 quarterly)" sheetId="53" state="hidden" r:id="rId8"/>
    <sheet name="3-1-22 - 5-17-23 (1 month)" sheetId="52" state="hidden" r:id="rId9"/>
    <sheet name="12-21-22 - 1-18-23 (1 month)" sheetId="51" state="hidden" r:id="rId10"/>
    <sheet name="5-27-22 - 6-24-22 (3 month)" sheetId="50" state="hidden" r:id="rId11"/>
    <sheet name="3-14-22 - 4-15-22 (1 month)" sheetId="49" state="hidden" r:id="rId12"/>
    <sheet name="12-27-21 - 2-7-22 (1 month)" sheetId="48" state="hidden" r:id="rId13"/>
  </sheets>
  <definedNames>
    <definedName name="_xlnm.Print_Area" localSheetId="6">'10-10-23 - 12-19-23 (2 quarter)'!$A$1:$O$62</definedName>
    <definedName name="_xlnm.Print_Area" localSheetId="3">'10-17-24 - 1-2-25 (3 quarter)'!$A$1:$O$66</definedName>
    <definedName name="_xlnm.Print_Area" localSheetId="2">'1-16-25 - 4-17-25 (4 quarter)'!$A$1:$V$79</definedName>
    <definedName name="_xlnm.Print_Area" localSheetId="9">'12-21-22 - 1-18-23 (1 month)'!$A$1:$L$81</definedName>
    <definedName name="_xlnm.Print_Area" localSheetId="12">'12-27-21 - 2-7-22 (1 month)'!$A$1:$H$34</definedName>
    <definedName name="_xlnm.Print_Area" localSheetId="8">'3-1-22 - 5-17-23 (1 month)'!$A$1:$O$56</definedName>
    <definedName name="_xlnm.Print_Area" localSheetId="11">'3-14-22 - 4-15-22 (1 month)'!$A$1:$J$52</definedName>
    <definedName name="_xlnm.Print_Area" localSheetId="1">'4-18-25 - 7-4-25 (5 quarter)'!$A$1:$O$94</definedName>
    <definedName name="_xlnm.Print_Area" localSheetId="5">'5-2-24 - 7-18-24 (1 quarter)'!$A$1:$O$65</definedName>
    <definedName name="_xlnm.Print_Area" localSheetId="10">'5-27-22 - 6-24-22 (3 month)'!$A$1:$H$45</definedName>
    <definedName name="_xlnm.Print_Area" localSheetId="0">'7-10-25 - 9-26-25 (6 quarter)'!$A$1:$O$34</definedName>
    <definedName name="_xlnm.Print_Area" localSheetId="7">'7-11-23 - 9-26-23 (1 quarterly)'!$A$1:$O$71</definedName>
    <definedName name="_xlnm.Print_Area" localSheetId="4">'7-25-24 - 10-10-24 (2 quarter)'!$A$1:$O$46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60" l="1"/>
  <c r="C25" i="60"/>
  <c r="C24" i="60"/>
  <c r="D14" i="60"/>
  <c r="D17" i="60"/>
  <c r="D10" i="60"/>
  <c r="D8" i="60"/>
  <c r="C21" i="60"/>
  <c r="C20" i="60"/>
  <c r="D11" i="60"/>
  <c r="D9" i="60"/>
  <c r="C15" i="60"/>
  <c r="C12" i="60"/>
  <c r="D30" i="60" l="1"/>
  <c r="D29" i="60"/>
  <c r="D28" i="60"/>
  <c r="D27" i="60"/>
  <c r="C17" i="60"/>
  <c r="D23" i="60"/>
  <c r="D22" i="60"/>
  <c r="D19" i="60"/>
  <c r="D18" i="60"/>
  <c r="D16" i="60"/>
  <c r="C16" i="60" s="1"/>
  <c r="D13" i="60"/>
  <c r="C9" i="60"/>
  <c r="C29" i="60"/>
  <c r="C13" i="60"/>
  <c r="C18" i="60"/>
  <c r="C14" i="60"/>
  <c r="C19" i="60"/>
  <c r="C30" i="60"/>
  <c r="C10" i="60"/>
  <c r="C23" i="60"/>
  <c r="C8" i="60"/>
  <c r="C27" i="60"/>
  <c r="C28" i="60"/>
  <c r="C11" i="60"/>
  <c r="C22" i="60"/>
  <c r="N9" i="59" l="1"/>
  <c r="N12" i="59"/>
  <c r="N18" i="59"/>
  <c r="N26" i="59"/>
  <c r="N24" i="59"/>
  <c r="N8" i="59"/>
  <c r="N19" i="59"/>
  <c r="N23" i="59"/>
  <c r="N13" i="59"/>
  <c r="N31" i="59"/>
  <c r="N32" i="59"/>
  <c r="N15" i="59"/>
  <c r="N17" i="59"/>
  <c r="N25" i="59"/>
  <c r="N34" i="59"/>
  <c r="N22" i="59"/>
  <c r="C82" i="59"/>
  <c r="C77" i="59"/>
  <c r="O23" i="59"/>
  <c r="C64" i="59"/>
  <c r="O20" i="59"/>
  <c r="C52" i="59"/>
  <c r="O9" i="59"/>
  <c r="O18" i="59"/>
  <c r="O76" i="59"/>
  <c r="C76" i="59"/>
  <c r="O11" i="59"/>
  <c r="O54" i="59"/>
  <c r="C54" i="59"/>
  <c r="O36" i="59"/>
  <c r="O32" i="59"/>
  <c r="O14" i="59"/>
  <c r="O60" i="59"/>
  <c r="C60" i="59"/>
  <c r="O10" i="59"/>
  <c r="O8" i="59"/>
  <c r="O42" i="59"/>
  <c r="C42" i="59"/>
  <c r="M21" i="59" l="1"/>
  <c r="C73" i="59"/>
  <c r="M24" i="59"/>
  <c r="M29" i="59"/>
  <c r="M39" i="59"/>
  <c r="M11" i="59"/>
  <c r="M20" i="59"/>
  <c r="M9" i="59"/>
  <c r="M86" i="59"/>
  <c r="C86" i="59"/>
  <c r="M17" i="59"/>
  <c r="M13" i="59"/>
  <c r="M26" i="59"/>
  <c r="M19" i="59"/>
  <c r="C39" i="59"/>
  <c r="M68" i="59"/>
  <c r="C68" i="59"/>
  <c r="M31" i="59"/>
  <c r="M18" i="59"/>
  <c r="M8" i="59"/>
  <c r="M49" i="59"/>
  <c r="C49" i="59"/>
  <c r="L41" i="59" l="1"/>
  <c r="L26" i="59"/>
  <c r="L9" i="59"/>
  <c r="L23" i="59"/>
  <c r="L12" i="59"/>
  <c r="L10" i="59"/>
  <c r="L13" i="59"/>
  <c r="L21" i="59"/>
  <c r="L24" i="59"/>
  <c r="L14" i="59"/>
  <c r="L53" i="59"/>
  <c r="L15" i="59"/>
  <c r="L71" i="59"/>
  <c r="C71" i="59"/>
  <c r="L22" i="59"/>
  <c r="L8" i="59"/>
  <c r="L59" i="59"/>
  <c r="F66" i="59"/>
  <c r="C66" i="59"/>
  <c r="C41" i="59"/>
  <c r="K14" i="59" l="1"/>
  <c r="K26" i="59"/>
  <c r="K10" i="59"/>
  <c r="K12" i="59"/>
  <c r="K9" i="59"/>
  <c r="K85" i="59"/>
  <c r="C85" i="59"/>
  <c r="K36" i="59"/>
  <c r="C36" i="59"/>
  <c r="K78" i="59"/>
  <c r="C78" i="59"/>
  <c r="C74" i="59"/>
  <c r="K70" i="59"/>
  <c r="C70" i="59"/>
  <c r="K67" i="59"/>
  <c r="C67" i="59"/>
  <c r="K65" i="59"/>
  <c r="C65" i="59"/>
  <c r="K27" i="59"/>
  <c r="K19" i="59"/>
  <c r="K50" i="59"/>
  <c r="C50" i="59"/>
  <c r="K44" i="59"/>
  <c r="C44" i="59"/>
  <c r="J9" i="59"/>
  <c r="J11" i="59"/>
  <c r="C75" i="59"/>
  <c r="J19" i="59"/>
  <c r="J10" i="59"/>
  <c r="J21" i="59"/>
  <c r="J13" i="59"/>
  <c r="J18" i="59"/>
  <c r="J8" i="59"/>
  <c r="J63" i="59"/>
  <c r="J29" i="59"/>
  <c r="J57" i="59"/>
  <c r="J25" i="59"/>
  <c r="J33" i="59"/>
  <c r="J17" i="59"/>
  <c r="J22" i="59"/>
  <c r="I18" i="59" l="1"/>
  <c r="I30" i="59"/>
  <c r="I10" i="59"/>
  <c r="I23" i="59"/>
  <c r="I43" i="59"/>
  <c r="I9" i="59"/>
  <c r="I15" i="59"/>
  <c r="I53" i="59"/>
  <c r="I35" i="59"/>
  <c r="I61" i="59"/>
  <c r="I31" i="59"/>
  <c r="C31" i="59"/>
  <c r="I34" i="59"/>
  <c r="I19" i="59"/>
  <c r="I22" i="59"/>
  <c r="I8" i="59"/>
  <c r="C61" i="59" l="1"/>
  <c r="C43" i="59"/>
  <c r="H25" i="59"/>
  <c r="H15" i="59"/>
  <c r="H24" i="59"/>
  <c r="H13" i="59"/>
  <c r="H19" i="59"/>
  <c r="H16" i="59"/>
  <c r="H17" i="59"/>
  <c r="H22" i="59" l="1"/>
  <c r="C83" i="59"/>
  <c r="H80" i="59"/>
  <c r="C80" i="59"/>
  <c r="H10" i="59"/>
  <c r="H57" i="59"/>
  <c r="C57" i="59"/>
  <c r="H8" i="59"/>
  <c r="C24" i="59"/>
  <c r="H33" i="59"/>
  <c r="C33" i="59" s="1"/>
  <c r="C58" i="59"/>
  <c r="H47" i="59"/>
  <c r="C47" i="59"/>
  <c r="G28" i="59" l="1"/>
  <c r="G88" i="59"/>
  <c r="C88" i="59"/>
  <c r="G13" i="59"/>
  <c r="G15" i="59"/>
  <c r="G19" i="59"/>
  <c r="G11" i="59"/>
  <c r="G17" i="59"/>
  <c r="G21" i="59"/>
  <c r="G20" i="59"/>
  <c r="G14" i="59"/>
  <c r="G8" i="59"/>
  <c r="G25" i="59"/>
  <c r="G22" i="59"/>
  <c r="G16" i="59"/>
  <c r="G10" i="59"/>
  <c r="G45" i="59"/>
  <c r="C45" i="59"/>
  <c r="G62" i="59"/>
  <c r="C62" i="59"/>
  <c r="G26" i="59"/>
  <c r="C26" i="59"/>
  <c r="G81" i="59"/>
  <c r="C81" i="59"/>
  <c r="G79" i="59"/>
  <c r="C79" i="59"/>
  <c r="G23" i="59"/>
  <c r="G72" i="59"/>
  <c r="C72" i="59"/>
  <c r="G69" i="59"/>
  <c r="C69" i="59"/>
  <c r="G37" i="59"/>
  <c r="C37" i="59"/>
  <c r="G38" i="59"/>
  <c r="F27" i="59"/>
  <c r="F48" i="59"/>
  <c r="F38" i="59"/>
  <c r="C38" i="59"/>
  <c r="F11" i="59"/>
  <c r="C11" i="59" s="1"/>
  <c r="E11" i="59"/>
  <c r="F8" i="59"/>
  <c r="F23" i="59"/>
  <c r="F28" i="59"/>
  <c r="F15" i="59"/>
  <c r="F9" i="59"/>
  <c r="F29" i="59"/>
  <c r="F14" i="59"/>
  <c r="F10" i="59"/>
  <c r="F19" i="59"/>
  <c r="C19" i="59"/>
  <c r="F25" i="59"/>
  <c r="F17" i="59"/>
  <c r="F13" i="59"/>
  <c r="F12" i="59"/>
  <c r="C90" i="59" l="1"/>
  <c r="C87" i="59"/>
  <c r="C84" i="59"/>
  <c r="E20" i="59"/>
  <c r="E9" i="59"/>
  <c r="E18" i="59"/>
  <c r="C18" i="59" s="1"/>
  <c r="C32" i="59"/>
  <c r="C29" i="59"/>
  <c r="C34" i="59"/>
  <c r="E22" i="59"/>
  <c r="C22" i="59"/>
  <c r="E14" i="59"/>
  <c r="E8" i="59"/>
  <c r="E40" i="59"/>
  <c r="C40" i="59"/>
  <c r="E48" i="59"/>
  <c r="C48" i="59"/>
  <c r="E53" i="59"/>
  <c r="C53" i="59"/>
  <c r="C28" i="59"/>
  <c r="E23" i="59"/>
  <c r="C23" i="59"/>
  <c r="E16" i="59"/>
  <c r="C14" i="59"/>
  <c r="E63" i="59"/>
  <c r="C63" i="59"/>
  <c r="E17" i="59"/>
  <c r="E25" i="59"/>
  <c r="E13" i="59"/>
  <c r="E30" i="59"/>
  <c r="C20" i="59"/>
  <c r="C51" i="59" l="1"/>
  <c r="C56" i="59"/>
  <c r="C59" i="59"/>
  <c r="C27" i="59"/>
  <c r="C15" i="59"/>
  <c r="C46" i="59"/>
  <c r="C89" i="59"/>
  <c r="C55" i="59"/>
  <c r="C21" i="59"/>
  <c r="C35" i="59"/>
  <c r="C8" i="59"/>
  <c r="C16" i="59"/>
  <c r="C30" i="59"/>
  <c r="C9" i="59"/>
  <c r="C12" i="59"/>
  <c r="C17" i="59"/>
  <c r="C25" i="59"/>
  <c r="C10" i="59"/>
  <c r="C13" i="59"/>
  <c r="C66" i="58" l="1"/>
  <c r="C61" i="58"/>
  <c r="C47" i="58"/>
  <c r="C67" i="58" l="1"/>
  <c r="C60" i="58"/>
  <c r="C41" i="58" l="1"/>
  <c r="C40" i="58"/>
  <c r="C34" i="58"/>
  <c r="C63" i="58" l="1"/>
  <c r="C59" i="58"/>
  <c r="C62" i="58"/>
  <c r="C69" i="58"/>
  <c r="C57" i="58" l="1"/>
  <c r="C35" i="58"/>
  <c r="C56" i="58" l="1"/>
  <c r="C49" i="58"/>
  <c r="C72" i="58"/>
  <c r="C71" i="58"/>
  <c r="C65" i="58"/>
  <c r="C51" i="58"/>
  <c r="C75" i="58" l="1"/>
  <c r="C21" i="58"/>
  <c r="C73" i="58"/>
  <c r="C43" i="58"/>
  <c r="C54" i="58"/>
  <c r="C33" i="58"/>
  <c r="C28" i="58"/>
  <c r="C18" i="58" l="1"/>
  <c r="C30" i="58"/>
  <c r="C70" i="58"/>
  <c r="C48" i="58"/>
  <c r="C58" i="58"/>
  <c r="C55" i="58"/>
  <c r="C74" i="58" l="1"/>
  <c r="C15" i="58"/>
  <c r="C44" i="58"/>
  <c r="C37" i="58"/>
  <c r="C12" i="58"/>
  <c r="C52" i="58"/>
  <c r="C14" i="58"/>
  <c r="C50" i="58"/>
  <c r="C25" i="58"/>
  <c r="C45" i="58"/>
  <c r="C38" i="58" l="1"/>
  <c r="C29" i="58"/>
  <c r="C68" i="58"/>
  <c r="C46" i="58"/>
  <c r="C16" i="58"/>
  <c r="C27" i="58"/>
  <c r="C24" i="58"/>
  <c r="C39" i="58" l="1"/>
  <c r="C31" i="58"/>
  <c r="C22" i="58"/>
  <c r="C42" i="58"/>
  <c r="C64" i="58"/>
  <c r="C26" i="58"/>
  <c r="C53" i="58"/>
  <c r="C32" i="58"/>
  <c r="C36" i="58"/>
  <c r="C23" i="58"/>
  <c r="C20" i="58"/>
  <c r="C13" i="58"/>
  <c r="C9" i="58"/>
  <c r="C11" i="58"/>
  <c r="C8" i="58"/>
  <c r="C10" i="58"/>
  <c r="C19" i="58"/>
  <c r="C17" i="58"/>
  <c r="C61" i="57" l="1"/>
  <c r="C57" i="57"/>
  <c r="C55" i="57"/>
  <c r="C53" i="57"/>
  <c r="C50" i="57"/>
  <c r="C25" i="57"/>
  <c r="C31" i="57" l="1"/>
  <c r="C62" i="57" l="1"/>
  <c r="C60" i="57"/>
  <c r="C56" i="57"/>
  <c r="C47" i="57"/>
  <c r="C28" i="57"/>
  <c r="C54" i="57" l="1"/>
  <c r="C29" i="57"/>
  <c r="C36" i="57"/>
  <c r="C19" i="57" l="1"/>
  <c r="C40" i="57"/>
  <c r="C42" i="57"/>
  <c r="C24" i="57"/>
  <c r="C46" i="57"/>
  <c r="C37" i="57"/>
  <c r="C34" i="57"/>
  <c r="C32" i="57"/>
  <c r="C49" i="57"/>
  <c r="C51" i="57"/>
  <c r="C43" i="57"/>
  <c r="C44" i="57"/>
  <c r="C39" i="57"/>
  <c r="C59" i="57"/>
  <c r="C17" i="57"/>
  <c r="C22" i="57"/>
  <c r="C35" i="57"/>
  <c r="C38" i="57"/>
  <c r="C41" i="57"/>
  <c r="C52" i="57"/>
  <c r="C58" i="57"/>
  <c r="C26" i="57"/>
  <c r="C23" i="57" l="1"/>
  <c r="C48" i="57"/>
  <c r="C15" i="57"/>
  <c r="C45" i="57" l="1"/>
  <c r="C10" i="57"/>
  <c r="C33" i="57"/>
  <c r="C12" i="57"/>
  <c r="C30" i="57"/>
  <c r="C9" i="57"/>
  <c r="C11" i="57"/>
  <c r="C13" i="57"/>
  <c r="C27" i="57"/>
  <c r="C16" i="57"/>
  <c r="C21" i="57"/>
  <c r="C20" i="57"/>
  <c r="C18" i="57"/>
  <c r="C14" i="57"/>
  <c r="C8" i="57"/>
  <c r="C27" i="56" l="1"/>
  <c r="C24" i="56"/>
  <c r="C25" i="56"/>
  <c r="C20" i="56"/>
  <c r="C28" i="56" l="1"/>
  <c r="C31" i="56" l="1"/>
  <c r="C36" i="56"/>
  <c r="C39" i="56"/>
  <c r="C41" i="56"/>
  <c r="C18" i="56"/>
  <c r="C42" i="56" l="1"/>
  <c r="C38" i="56"/>
  <c r="C37" i="56"/>
  <c r="C33" i="56"/>
  <c r="C32" i="56"/>
  <c r="C11" i="56"/>
  <c r="C16" i="56" l="1"/>
  <c r="C35" i="56"/>
  <c r="C21" i="56" l="1"/>
  <c r="C17" i="56"/>
  <c r="C34" i="56"/>
  <c r="C19" i="56" l="1"/>
  <c r="C22" i="56"/>
  <c r="C23" i="56"/>
  <c r="C26" i="56"/>
  <c r="C30" i="56" l="1"/>
  <c r="C29" i="56"/>
  <c r="C9" i="56"/>
  <c r="C40" i="56"/>
  <c r="C10" i="56"/>
  <c r="C14" i="56"/>
  <c r="C15" i="56"/>
  <c r="C12" i="56"/>
  <c r="C13" i="56"/>
  <c r="C8" i="56"/>
  <c r="C61" i="55" l="1"/>
  <c r="C59" i="55"/>
  <c r="C38" i="55"/>
  <c r="C26" i="55"/>
  <c r="C47" i="55"/>
  <c r="C44" i="55"/>
  <c r="C58" i="55" l="1"/>
  <c r="C33" i="55"/>
  <c r="C35" i="55"/>
  <c r="C31" i="55"/>
  <c r="C37" i="55"/>
  <c r="C22" i="55"/>
  <c r="C25" i="55"/>
  <c r="C27" i="55"/>
  <c r="C36" i="55" l="1"/>
  <c r="C16" i="55" l="1"/>
  <c r="C32" i="55"/>
  <c r="C19" i="55"/>
  <c r="C18" i="55"/>
  <c r="C39" i="55"/>
  <c r="C29" i="55" l="1"/>
  <c r="C55" i="55" l="1"/>
  <c r="C46" i="55" l="1"/>
  <c r="C23" i="55"/>
  <c r="C60" i="55" l="1"/>
  <c r="C51" i="55"/>
  <c r="C49" i="55"/>
  <c r="C14" i="55"/>
  <c r="C40" i="55"/>
  <c r="C24" i="55" l="1"/>
  <c r="C52" i="55"/>
  <c r="C48" i="55"/>
  <c r="C21" i="55"/>
  <c r="C42" i="55"/>
  <c r="C20" i="55"/>
  <c r="C28" i="55"/>
  <c r="C54" i="55" l="1"/>
  <c r="C17" i="55"/>
  <c r="C45" i="55"/>
  <c r="C43" i="55"/>
  <c r="C41" i="55"/>
  <c r="C10" i="55"/>
  <c r="C34" i="55"/>
  <c r="C30" i="55" l="1"/>
  <c r="C50" i="55"/>
  <c r="C13" i="55"/>
  <c r="C9" i="55"/>
  <c r="C12" i="55" l="1"/>
  <c r="C53" i="55"/>
  <c r="C56" i="55"/>
  <c r="C15" i="55"/>
  <c r="C11" i="55"/>
  <c r="C8" i="55"/>
  <c r="C57" i="55"/>
  <c r="C55" i="54"/>
  <c r="C44" i="54"/>
  <c r="C38" i="54"/>
  <c r="C52" i="54"/>
  <c r="C42" i="54"/>
  <c r="C41" i="54"/>
  <c r="C46" i="54"/>
  <c r="C26" i="54"/>
  <c r="C54" i="54"/>
  <c r="C24" i="54"/>
  <c r="C49" i="54"/>
  <c r="C39" i="54"/>
  <c r="C58" i="54"/>
  <c r="C50" i="54"/>
  <c r="C57" i="54"/>
  <c r="C36" i="54"/>
  <c r="C47" i="54"/>
  <c r="C34" i="54"/>
  <c r="C40" i="54"/>
  <c r="C56" i="54"/>
  <c r="C51" i="54"/>
  <c r="C29" i="54"/>
  <c r="C48" i="54"/>
  <c r="C32" i="54"/>
  <c r="C13" i="54"/>
  <c r="C43" i="54"/>
  <c r="C21" i="54"/>
  <c r="C35" i="54"/>
  <c r="C27" i="54"/>
  <c r="C28" i="54"/>
  <c r="C10" i="54"/>
  <c r="C30" i="54"/>
  <c r="C17" i="54"/>
  <c r="C22" i="54"/>
  <c r="C25" i="54"/>
  <c r="C19" i="54"/>
  <c r="C18" i="54"/>
  <c r="C45" i="54"/>
  <c r="C31" i="54"/>
  <c r="C20" i="54"/>
  <c r="C53" i="54"/>
  <c r="C15" i="54"/>
  <c r="C23" i="54"/>
  <c r="C33" i="54"/>
  <c r="C37" i="54"/>
  <c r="C16" i="54"/>
  <c r="C9" i="54"/>
  <c r="C11" i="54"/>
  <c r="C12" i="54"/>
  <c r="C14" i="54"/>
  <c r="C8" i="54"/>
  <c r="C59" i="53"/>
  <c r="C44" i="53"/>
  <c r="C62" i="53"/>
  <c r="C48" i="53"/>
  <c r="C40" i="53"/>
  <c r="C67" i="53"/>
  <c r="C47" i="53"/>
  <c r="C61" i="53"/>
  <c r="C60" i="53"/>
  <c r="C39" i="53"/>
  <c r="C49" i="53"/>
  <c r="C22" i="53"/>
  <c r="C43" i="53"/>
  <c r="C34" i="53"/>
  <c r="C46" i="53"/>
  <c r="C45" i="53"/>
  <c r="C30" i="53"/>
  <c r="C26" i="53"/>
  <c r="C14" i="53"/>
  <c r="C63" i="53"/>
  <c r="C32" i="53"/>
  <c r="C57" i="53"/>
  <c r="C54" i="53"/>
  <c r="C21" i="53"/>
  <c r="C10" i="53"/>
  <c r="C12" i="53"/>
  <c r="C65" i="53"/>
  <c r="C31" i="53"/>
  <c r="C58" i="53"/>
  <c r="C23" i="53"/>
  <c r="C33" i="53"/>
  <c r="C29" i="53"/>
  <c r="C35" i="53"/>
  <c r="C28" i="53"/>
  <c r="C53" i="53"/>
  <c r="C38" i="53"/>
  <c r="C41" i="53"/>
  <c r="C66" i="53"/>
  <c r="C19" i="53"/>
  <c r="C24" i="53"/>
  <c r="C56" i="53"/>
  <c r="C52" i="53"/>
  <c r="C50" i="53"/>
  <c r="C42" i="53"/>
  <c r="C25" i="53"/>
  <c r="C37" i="53"/>
  <c r="C64" i="53"/>
  <c r="C8" i="53"/>
  <c r="C9" i="53"/>
  <c r="C11" i="53"/>
  <c r="C16" i="53"/>
  <c r="C36" i="53"/>
  <c r="C51" i="53"/>
  <c r="C55" i="53"/>
  <c r="C13" i="53"/>
  <c r="C18" i="53"/>
  <c r="C20" i="53"/>
  <c r="C15" i="53"/>
  <c r="C27" i="53"/>
  <c r="C17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<sst xmlns="http://schemas.openxmlformats.org/spreadsheetml/2006/main" count="778" uniqueCount="468">
  <si>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</si>
  <si>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</si>
  <si>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</si>
  <si>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</si>
  <si>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</si>
  <si>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</si>
  <si>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</si>
  <si>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</si>
  <si>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</si>
  <si>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</si>
  <si>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</si>
  <si>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</si>
  <si>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</si>
  <si>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</si>
  <si>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</si>
  <si>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</si>
  <si>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</si>
  <si>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</si>
  <si>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</si>
  <si>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</si>
  <si>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</si>
  <si>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</si>
  <si>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</si>
  <si>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</si>
  <si>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</si>
  <si>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</si>
  <si>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</si>
  <si>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</si>
  <si>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</si>
  <si>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</si>
  <si>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</si>
  <si>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</si>
  <si>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</si>
  <si>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</si>
  <si>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</si>
  <si>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</si>
  <si>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</si>
  <si>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</si>
  <si>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</si>
  <si>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</si>
  <si>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</si>
  <si>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</si>
  <si>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</si>
  <si>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</si>
  <si>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</si>
  <si>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</si>
  <si>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</si>
  <si>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</si>
  <si>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</si>
  <si>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</si>
  <si>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</si>
  <si>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</si>
  <si>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</si>
  <si>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</si>
  <si>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</si>
  <si>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</si>
  <si>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</si>
  <si>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</si>
  <si>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</si>
  <si>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</si>
  <si>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</si>
  <si>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</si>
  <si>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</si>
  <si>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</si>
  <si>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</si>
  <si>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</si>
  <si>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</si>
  <si>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</si>
  <si>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</si>
  <si>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</si>
  <si>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</si>
  <si>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</si>
  <si>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</si>
  <si>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</si>
  <si>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</si>
  <si>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</si>
  <si>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</si>
  <si>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</si>
  <si>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</si>
  <si>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</si>
  <si>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</si>
  <si>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</si>
  <si>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</si>
  <si>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</si>
  <si>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</si>
  <si>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</si>
  <si>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</si>
  <si>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</si>
  <si>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</si>
  <si>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</si>
  <si>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</si>
  <si>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</si>
  <si>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</si>
  <si>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</si>
  <si>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</si>
  <si>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</si>
  <si>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</si>
  <si>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</si>
  <si>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</si>
  <si>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</si>
  <si>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</si>
  <si>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</si>
  <si>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</si>
  <si>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</si>
  <si>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</si>
  <si>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</si>
  <si>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</si>
  <si>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</si>
  <si>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</si>
  <si>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</si>
  <si>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</si>
  <si>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</si>
  <si>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</si>
  <si>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</si>
  <si>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</si>
  <si>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</si>
  <si>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</si>
  <si>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</si>
  <si>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</si>
  <si>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</si>
  <si>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</si>
  <si>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</si>
  <si>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</si>
  <si>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</si>
  <si>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</si>
  <si>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</si>
  <si>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</si>
  <si>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</si>
  <si>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</si>
  <si>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</si>
  <si>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</si>
  <si>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</si>
  <si>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</si>
  <si>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</si>
  <si>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</si>
  <si>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</si>
  <si>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</si>
  <si>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</si>
  <si>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</si>
  <si>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</si>
  <si>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</si>
  <si>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</si>
  <si>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</si>
  <si>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</si>
  <si>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</si>
  <si>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</si>
  <si>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</si>
  <si>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</si>
  <si>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</si>
  <si>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</si>
  <si>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</si>
  <si>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</si>
  <si>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</si>
  <si>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</si>
  <si>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</si>
  <si>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</si>
  <si>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</si>
  <si>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</si>
  <si>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</si>
  <si>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</si>
  <si>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</si>
  <si>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</si>
  <si>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</si>
  <si>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</si>
  <si>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</si>
  <si>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</si>
  <si>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</si>
  <si>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</si>
  <si>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</si>
  <si>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</si>
  <si>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Mora, Freddy</t>
  </si>
  <si>
    <t>BUBBA'S 33</t>
  </si>
  <si>
    <t>$320 CASH PRIZE</t>
  </si>
  <si>
    <t>QUARTERLY EVENT: TUESDAY 10/3/23</t>
  </si>
  <si>
    <t>Bohn, Dylan</t>
  </si>
  <si>
    <t>McMorrow, Tom</t>
  </si>
  <si>
    <t>Dickison, Cory</t>
  </si>
  <si>
    <t>Dobbs, Logan</t>
  </si>
  <si>
    <t>Miller, Michael</t>
  </si>
  <si>
    <t>Raphel, Cameron</t>
  </si>
  <si>
    <t>Sayre, John</t>
  </si>
  <si>
    <t>Roe, Connie</t>
  </si>
  <si>
    <t>Stejskal, Dennis</t>
  </si>
  <si>
    <t>Arista, Robert</t>
  </si>
  <si>
    <t>Pollard, Dominique</t>
  </si>
  <si>
    <t>Vannimwegen, Ed</t>
  </si>
  <si>
    <t>Vannimwegen, Kim</t>
  </si>
  <si>
    <t>Fair, Eddie</t>
  </si>
  <si>
    <t>Bennett, Amber</t>
  </si>
  <si>
    <t>Valdes, Gabriel</t>
  </si>
  <si>
    <t>Smith, Amber</t>
  </si>
  <si>
    <t>McMorrow, Sonya</t>
  </si>
  <si>
    <t>Gaddam, Siddharth</t>
  </si>
  <si>
    <t>Barrenkala, Rishik</t>
  </si>
  <si>
    <t>Pulipati, Aneesh</t>
  </si>
  <si>
    <t>Medina, Chris</t>
  </si>
  <si>
    <t>Hooks, Steven</t>
  </si>
  <si>
    <t>Hernandez, Adrian</t>
  </si>
  <si>
    <t>Dennis, Chuck</t>
  </si>
  <si>
    <t>Delgado, Angel</t>
  </si>
  <si>
    <t>Donnell, Kathryn</t>
  </si>
  <si>
    <t>Loew, Ross</t>
  </si>
  <si>
    <t>Donnell, Chris</t>
  </si>
  <si>
    <t>Uziel, Ben</t>
  </si>
  <si>
    <t>Delarocha, Alex</t>
  </si>
  <si>
    <t>Bernet, Larry</t>
  </si>
  <si>
    <t>Delgado, Sabstin</t>
  </si>
  <si>
    <t>Nakkana, Rushil</t>
  </si>
  <si>
    <t>Perez, Martin</t>
  </si>
  <si>
    <t>Cheung, Edward</t>
  </si>
  <si>
    <t>Rodriguez,, Brady</t>
  </si>
  <si>
    <t>Miller, Wesley</t>
  </si>
  <si>
    <t>Perez, Tricia</t>
  </si>
  <si>
    <t>Ricciardia, Nick</t>
  </si>
  <si>
    <t>Adams, Charlie</t>
  </si>
  <si>
    <t>Solt, Travis</t>
  </si>
  <si>
    <t>Moore, Donald</t>
  </si>
  <si>
    <t>Reeves, Eric</t>
  </si>
  <si>
    <t>Lord, Amy</t>
  </si>
  <si>
    <t>Connor, Michael</t>
  </si>
  <si>
    <t>Gonzalez, Christina</t>
  </si>
  <si>
    <t>Cox, Rhett</t>
  </si>
  <si>
    <t>Nafsu, Cliff</t>
  </si>
  <si>
    <t>Reeves, Chris</t>
  </si>
  <si>
    <t>Yakubov, David</t>
  </si>
  <si>
    <t>Pach, Poline</t>
  </si>
  <si>
    <t>QUARTERLY EVENT: TUESDAY 12/26/23</t>
  </si>
  <si>
    <t>$310 CASH PRIZE</t>
  </si>
  <si>
    <t>Welborn, Julian</t>
  </si>
  <si>
    <t>Ricciardi, Nick</t>
  </si>
  <si>
    <t>Rodrigurz, Brady</t>
  </si>
  <si>
    <t>Ashton, Chelsie</t>
  </si>
  <si>
    <t>Peters, Kevin</t>
  </si>
  <si>
    <t>Kumar, Abhinav</t>
  </si>
  <si>
    <t>Stutts, Brooke</t>
  </si>
  <si>
    <t>Loyola, David</t>
  </si>
  <si>
    <t xml:space="preserve">Petsovsky, Igor </t>
  </si>
  <si>
    <t>Moreno, Erik</t>
  </si>
  <si>
    <t>Griffith, Marc</t>
  </si>
  <si>
    <t>Jeeter, James</t>
  </si>
  <si>
    <t>Balcazar, Hernan</t>
  </si>
  <si>
    <t>Beasley, William</t>
  </si>
  <si>
    <t>Weaver, Norman</t>
  </si>
  <si>
    <t>Miller, Welsey</t>
  </si>
  <si>
    <t>Owens, Bryan</t>
  </si>
  <si>
    <t>Tomakian, Pers</t>
  </si>
  <si>
    <t>Tillma, Christi</t>
  </si>
  <si>
    <t>Varalte, Michael</t>
  </si>
  <si>
    <t>Henerd, Marcia</t>
  </si>
  <si>
    <t>Ramos, Josh</t>
  </si>
  <si>
    <t>Ramos, Kellie</t>
  </si>
  <si>
    <t>Zang, Nicholas</t>
  </si>
  <si>
    <t>Nabha, Abbas</t>
  </si>
  <si>
    <t>Link, Chris</t>
  </si>
  <si>
    <t>Zang, Andrew</t>
  </si>
  <si>
    <t>Vichaynonda, Angie</t>
  </si>
  <si>
    <t>Neiman, Recce</t>
  </si>
  <si>
    <t>McQuaid, Riley</t>
  </si>
  <si>
    <t>Elias, Lopez</t>
  </si>
  <si>
    <t>VITRUVIAN PARK TAVERN</t>
  </si>
  <si>
    <t>QUARTERLY EVENT: THURSDAY 07/25/24</t>
  </si>
  <si>
    <t>Webb, Melanie</t>
  </si>
  <si>
    <t>Thompson, William</t>
  </si>
  <si>
    <t>Turner, Edwards</t>
  </si>
  <si>
    <t>Streeter, Jenny</t>
  </si>
  <si>
    <t>Rach, Kelley</t>
  </si>
  <si>
    <t>Soreff, Jacob</t>
  </si>
  <si>
    <t>Mondragon, Johanna</t>
  </si>
  <si>
    <t>Edwards, Turner</t>
  </si>
  <si>
    <t>Gilmore, Cullen</t>
  </si>
  <si>
    <t>Strate, Alex</t>
  </si>
  <si>
    <t>Fernandez, Belen</t>
  </si>
  <si>
    <t>Drozdetekii, Gerorgii</t>
  </si>
  <si>
    <t>Gonzalez, Andy</t>
  </si>
  <si>
    <t>Means, Collin</t>
  </si>
  <si>
    <t>Saman, Adrian</t>
  </si>
  <si>
    <t>Choudhury, Daniel</t>
  </si>
  <si>
    <t>Reubin, Itan</t>
  </si>
  <si>
    <t>Lutton, Jackson</t>
  </si>
  <si>
    <t>Lopez, Alias</t>
  </si>
  <si>
    <t>Taherzadeh, Drew</t>
  </si>
  <si>
    <t>Row, Connie</t>
  </si>
  <si>
    <t>Modic, Dejoy</t>
  </si>
  <si>
    <t>Patel, Shrey</t>
  </si>
  <si>
    <t>Ijeh, Sam</t>
  </si>
  <si>
    <t>Garrett, David</t>
  </si>
  <si>
    <t>Abdullah, Saeed</t>
  </si>
  <si>
    <t>Bamin, Nick</t>
  </si>
  <si>
    <t>McGruder, Beth</t>
  </si>
  <si>
    <t>Muro, Beatriz</t>
  </si>
  <si>
    <t>Munoz, Sam</t>
  </si>
  <si>
    <t>Ojeda, Gilberto</t>
  </si>
  <si>
    <t>Gamboa, Melanie</t>
  </si>
  <si>
    <t>Odabio, Erastus</t>
  </si>
  <si>
    <t>Ade, Tony</t>
  </si>
  <si>
    <t>Hernan, Balcazar</t>
  </si>
  <si>
    <t>Hilgeman, Caleb</t>
  </si>
  <si>
    <t>Terry, Handley</t>
  </si>
  <si>
    <t>Barnes, Jeremy</t>
  </si>
  <si>
    <t>Handley, Terry</t>
  </si>
  <si>
    <t>Kondracka, Sean</t>
  </si>
  <si>
    <t>Humpreys, Jordan</t>
  </si>
  <si>
    <t>QUARTERLY EVENT: THURSDAY 10/17/24</t>
  </si>
  <si>
    <t>Muro, Beatrice</t>
  </si>
  <si>
    <t>Khatir, SK</t>
  </si>
  <si>
    <t>McGovern, Josh</t>
  </si>
  <si>
    <t>Cooper, Josh</t>
  </si>
  <si>
    <t>Chen, Joseph</t>
  </si>
  <si>
    <t>Rogers, Jason</t>
  </si>
  <si>
    <t>Humphreys, Jordan</t>
  </si>
  <si>
    <t>Roy, Sam</t>
  </si>
  <si>
    <t>Casteel, Chris</t>
  </si>
  <si>
    <t>Casteel, Sidney</t>
  </si>
  <si>
    <t>Gurley, John</t>
  </si>
  <si>
    <t>Allen, Ashton</t>
  </si>
  <si>
    <t>Shannon, Brandon</t>
  </si>
  <si>
    <t>Zaldivar, Kevin</t>
  </si>
  <si>
    <t>Reneau, Conner</t>
  </si>
  <si>
    <t>Zaldivar, Joel</t>
  </si>
  <si>
    <t>Ponce, David</t>
  </si>
  <si>
    <t>Prozd, George</t>
  </si>
  <si>
    <t>Loera, John</t>
  </si>
  <si>
    <t>Rogers, Josh</t>
  </si>
  <si>
    <t>Zynija, Jose</t>
  </si>
  <si>
    <t>Polomo, Liz</t>
  </si>
  <si>
    <t>Saba, Noemi</t>
  </si>
  <si>
    <t>Valdez, Damian</t>
  </si>
  <si>
    <t>Romero, Zeke</t>
  </si>
  <si>
    <t>Cheungo, Edward</t>
  </si>
  <si>
    <t>Valdes, Gabe</t>
  </si>
  <si>
    <t>Flores, Jose</t>
  </si>
  <si>
    <t>Saba, Matt</t>
  </si>
  <si>
    <t>Trammel, Amy</t>
  </si>
  <si>
    <t>Dunn, David</t>
  </si>
  <si>
    <t>Mullins, Jade</t>
  </si>
  <si>
    <t>Dodd, Logan</t>
  </si>
  <si>
    <t>Zarate, Michael</t>
  </si>
  <si>
    <t>Smith, AT</t>
  </si>
  <si>
    <t>Brian, Quintana</t>
  </si>
  <si>
    <t>Woods, John</t>
  </si>
  <si>
    <t>Thompson, James</t>
  </si>
  <si>
    <t>O'Jeda, Gilbert</t>
  </si>
  <si>
    <t>Nguyen, Kevin</t>
  </si>
  <si>
    <t>Smith, Dylan</t>
  </si>
  <si>
    <t>Wolfe, Steven</t>
  </si>
  <si>
    <t>Smith, Loren</t>
  </si>
  <si>
    <t>Sullivan, Bryan</t>
  </si>
  <si>
    <t>Nguyen, Mike</t>
  </si>
  <si>
    <t>Sierra, Milton</t>
  </si>
  <si>
    <t>Bland, Josh</t>
  </si>
  <si>
    <t>Hernandez, Jose</t>
  </si>
  <si>
    <t>Arman, Joshua</t>
  </si>
  <si>
    <t>QUARTERLY EVENT: THURSDAY 1/16/25</t>
  </si>
  <si>
    <t>Smith, Lauren</t>
  </si>
  <si>
    <t>Jackson, Quante</t>
  </si>
  <si>
    <t>Bermond, Curt</t>
  </si>
  <si>
    <t>Quintailla, Bryan</t>
  </si>
  <si>
    <t>Davis, Jaz</t>
  </si>
  <si>
    <t>Barrett, Tyler</t>
  </si>
  <si>
    <t>Wolfe, Stephen</t>
  </si>
  <si>
    <t>Ojeda, Gilbert</t>
  </si>
  <si>
    <t>Richardson, Juliette</t>
  </si>
  <si>
    <t>Dukes, Donte</t>
  </si>
  <si>
    <t>Perret, Coleman</t>
  </si>
  <si>
    <t>Harris, Josh</t>
  </si>
  <si>
    <t>Contreras, Bryan</t>
  </si>
  <si>
    <t>Padilla, Axel</t>
  </si>
  <si>
    <t>Stock, Diana</t>
  </si>
  <si>
    <t>Ivey, Mary</t>
  </si>
  <si>
    <t>Fullilove, Jerrel</t>
  </si>
  <si>
    <t>Bronson, Jay</t>
  </si>
  <si>
    <t>Segovia, Saul</t>
  </si>
  <si>
    <t>Lopez, Elias</t>
  </si>
  <si>
    <t>Clark, Hayden</t>
  </si>
  <si>
    <t>Reneau, Connor</t>
  </si>
  <si>
    <t>Hernandez, Luis</t>
  </si>
  <si>
    <t>Brumfield, Nicholas</t>
  </si>
  <si>
    <t>Williamson, Becky</t>
  </si>
  <si>
    <t>Chaparla, Pavan Kumar</t>
  </si>
  <si>
    <t>Vmpati, Ani</t>
  </si>
  <si>
    <t>Pothukuchi, Sid</t>
  </si>
  <si>
    <t>Gundy, Steve</t>
  </si>
  <si>
    <t>Tanner, Sharon</t>
  </si>
  <si>
    <t>Arnold, Jerry</t>
  </si>
  <si>
    <t>Dewanaga, Tom</t>
  </si>
  <si>
    <t>Neblett, Luke</t>
  </si>
  <si>
    <t>Mergell, Amy</t>
  </si>
  <si>
    <t>Crose, Brent</t>
  </si>
  <si>
    <t>Agramont, Sebastian</t>
  </si>
  <si>
    <t>Debach, Geoffrey</t>
  </si>
  <si>
    <t>QUARTERLY EVENT: FRIDAY 4/18/25</t>
  </si>
  <si>
    <t>$330 CASH PRIZE</t>
  </si>
  <si>
    <t>Olk, Mason</t>
  </si>
  <si>
    <t>Johnson, James</t>
  </si>
  <si>
    <t>Blackely, Quincy</t>
  </si>
  <si>
    <t>Todd. Erin</t>
  </si>
  <si>
    <t>Guynes, Stephen</t>
  </si>
  <si>
    <t>4/24 - 4/25</t>
  </si>
  <si>
    <t>5/1 - 5/2</t>
  </si>
  <si>
    <t>5/8 - 5/9</t>
  </si>
  <si>
    <t>5/15 - 5/16</t>
  </si>
  <si>
    <t>5/22 - 5/23</t>
  </si>
  <si>
    <t>5/29 - 5/30</t>
  </si>
  <si>
    <t>6/5 - 6/6</t>
  </si>
  <si>
    <t>6/12 - 6/13</t>
  </si>
  <si>
    <t>6/19 - 6/20</t>
  </si>
  <si>
    <t>6/26 - 6/27</t>
  </si>
  <si>
    <t>7/3 - 7/4</t>
  </si>
  <si>
    <t>QUARTERLY EVENT: THURDAY 7/10/25</t>
  </si>
  <si>
    <t>$370 CASH PRIZE</t>
  </si>
  <si>
    <t>Skelly, Cameron</t>
  </si>
  <si>
    <t>Hernandez, Melody</t>
  </si>
  <si>
    <t>Brown, Kristen</t>
  </si>
  <si>
    <t>Stahl, Aaron</t>
  </si>
  <si>
    <t>Saba, Mat</t>
  </si>
  <si>
    <t>Quintana, Brian</t>
  </si>
  <si>
    <t>Bartochek, Derek</t>
  </si>
  <si>
    <t>Davis, Dana</t>
  </si>
  <si>
    <t>Poche, Aaron</t>
  </si>
  <si>
    <t>Wilson, Demarkus</t>
  </si>
  <si>
    <t>Hartmann, Joe</t>
  </si>
  <si>
    <t>Linscome, James</t>
  </si>
  <si>
    <t>Montgomery, Lisa</t>
  </si>
  <si>
    <t>Ryan, Lindsey</t>
  </si>
  <si>
    <t>Sumner, Richard</t>
  </si>
  <si>
    <t>Richardson, Jullette</t>
  </si>
  <si>
    <t>Ramos, David</t>
  </si>
  <si>
    <t>Chaparla, Pavan</t>
  </si>
  <si>
    <t>McBride, Lakeidra</t>
  </si>
  <si>
    <t>Gonzales, Jessie</t>
  </si>
  <si>
    <t>Morelli, Max</t>
  </si>
  <si>
    <t>Drozoletcki, Georgii</t>
  </si>
  <si>
    <t>Petschen, Blake</t>
  </si>
  <si>
    <t>Filpo, Eridanja</t>
  </si>
  <si>
    <t>Garcia, Aaron</t>
  </si>
  <si>
    <t>Stagman, Jake</t>
  </si>
  <si>
    <t>Conn, Nicholas</t>
  </si>
  <si>
    <t>Leca, Leo</t>
  </si>
  <si>
    <t>Roy, Abel</t>
  </si>
  <si>
    <t>Madimalli, Ajay</t>
  </si>
  <si>
    <t>Asmub, Derik</t>
  </si>
  <si>
    <t>Frank, Sam</t>
  </si>
  <si>
    <t>Todd, Erin</t>
  </si>
  <si>
    <t>Aylor, Zackary</t>
  </si>
  <si>
    <t>Brennan, Ashley</t>
  </si>
  <si>
    <t>Swanson, Andre</t>
  </si>
  <si>
    <t>Sterle, Jade</t>
  </si>
  <si>
    <t>Lyan, Ryan</t>
  </si>
  <si>
    <t>Davis, Adrian</t>
  </si>
  <si>
    <t>Davis, Mayah</t>
  </si>
  <si>
    <t>Pranschke, Alexis</t>
  </si>
  <si>
    <t>7/10-7/11</t>
  </si>
  <si>
    <t>7/17-7/18</t>
  </si>
  <si>
    <t>7/24-7/25</t>
  </si>
  <si>
    <t>7/31-8/1</t>
  </si>
  <si>
    <t>8/7-8/8</t>
  </si>
  <si>
    <t>8/14-8/15</t>
  </si>
  <si>
    <t>8/21-8/22</t>
  </si>
  <si>
    <t>8/28-8/29</t>
  </si>
  <si>
    <t>9/4-9/5</t>
  </si>
  <si>
    <t>9/11-9/12</t>
  </si>
  <si>
    <t>9/18-9/19</t>
  </si>
  <si>
    <t>9/25-9/26</t>
  </si>
  <si>
    <t>QUARTERLY EVENT: THURDAY 10/2/25</t>
  </si>
  <si>
    <t>Lopez, Ellias</t>
  </si>
  <si>
    <t>Guynes, Gabrielle</t>
  </si>
  <si>
    <t>Parker, Reed</t>
  </si>
  <si>
    <t>Civale, Matthew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</si>
</sst>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92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22" fillId="26" borderId="10" xfId="0" applyFont="1" applyFill="1" applyBorder="1" applyAlignment="1">
      <alignment horizontal="center"/>
    </xf>
    <xf numFmtId="0" fontId="22" fillId="28" borderId="10" xfId="0" applyFont="1" applyFill="1" applyBorder="1" applyAlignment="1">
      <alignment horizontal="center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26" fillId="0" borderId="10" xfId="37" applyFont="1" applyFill="1" applyBorder="1" applyAlignment="1">
      <alignment horizontal="center" wrapText="1"/>
    </xf>
    <xf numFmtId="0" fontId="22" fillId="0" borderId="10" xfId="0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164" fontId="36" fillId="24" borderId="10" xfId="0" applyNumberFormat="1" applyFont="1" applyFill="1" applyBorder="1" applyAlignment="1">
      <alignment horizontal="center"/>
    </xf>
    <xf numFmtId="0" fontId="36" fillId="24" borderId="10" xfId="0" applyFont="1" applyFill="1" applyBorder="1" applyAlignment="1">
      <alignment horizontal="center"/>
    </xf>
    <xf numFmtId="0" fontId="38" fillId="0" borderId="10" xfId="37" applyFont="1" applyFill="1" applyBorder="1" applyAlignment="1">
      <alignment horizontal="center" wrapText="1"/>
    </xf>
    <xf numFmtId="0" fontId="37" fillId="0" borderId="10" xfId="0" applyFont="1" applyFill="1" applyBorder="1" applyAlignment="1">
      <alignment horizontal="center"/>
    </xf>
    <xf numFmtId="0" fontId="37" fillId="26" borderId="10" xfId="0" applyFont="1" applyFill="1" applyBorder="1" applyAlignment="1">
      <alignment horizontal="center" wrapText="1"/>
    </xf>
    <xf numFmtId="0" fontId="38" fillId="26" borderId="10" xfId="37" applyFont="1" applyFill="1" applyBorder="1" applyAlignment="1">
      <alignment horizontal="center" wrapText="1"/>
    </xf>
    <xf numFmtId="0" fontId="38" fillId="27" borderId="10" xfId="37" applyFont="1" applyFill="1" applyBorder="1" applyAlignment="1">
      <alignment horizontal="center" wrapText="1"/>
    </xf>
    <xf numFmtId="0" fontId="37" fillId="28" borderId="10" xfId="0" applyFont="1" applyFill="1" applyBorder="1" applyAlignment="1">
      <alignment horizontal="center" wrapText="1"/>
    </xf>
    <xf numFmtId="0" fontId="38" fillId="28" borderId="10" xfId="37" applyFont="1" applyFill="1" applyBorder="1" applyAlignment="1">
      <alignment horizontal="center" wrapText="1"/>
    </xf>
    <xf numFmtId="0" fontId="37" fillId="0" borderId="10" xfId="0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37" fillId="26" borderId="10" xfId="0" applyFont="1" applyFill="1" applyBorder="1" applyAlignment="1">
      <alignment horizontal="center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14</xdr:col>
      <xdr:colOff>638174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763124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3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BD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3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BE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5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8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4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94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7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900-0000C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7917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22</xdr:col>
      <xdr:colOff>0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249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65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1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35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20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0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3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4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5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tabSelected="1" workbookViewId="0">
      <selection activeCell="E8" sqref="E8"/>
    </sheetView>
  </sheetViews>
  <sheetFormatPr defaultRowHeight="12.75" x14ac:dyDescent="0.2"/>
  <cols>
    <col min="1" max="1" width="6.42578125" customWidth="1"/>
    <col min="2" max="2" width="20.42578125" customWidth="1"/>
    <col min="3" max="3" width="7.5703125" customWidth="1"/>
    <col min="4" max="6" width="9.5703125" customWidth="1"/>
    <col min="7" max="7" width="8.7109375" customWidth="1"/>
    <col min="8" max="8" width="8" customWidth="1"/>
    <col min="9" max="11" width="9.42578125" customWidth="1"/>
    <col min="12" max="15" width="9.5703125" customWidth="1"/>
  </cols>
  <sheetData>
    <row r="1" spans="1:15" ht="126" customHeight="1" x14ac:dyDescent="0.2">
      <c r="A1" s="58"/>
      <c r="B1" s="58"/>
      <c r="C1" s="58"/>
      <c r="D1" s="58"/>
      <c r="E1" s="58"/>
      <c r="F1" s="58"/>
      <c r="G1" s="58"/>
    </row>
    <row r="2" spans="1:15" ht="45" customHeight="1" x14ac:dyDescent="0.5">
      <c r="A2" s="59" t="s">
        <v>259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1:15" ht="40.5" customHeight="1" x14ac:dyDescent="0.4">
      <c r="A3" s="61" t="s">
        <v>463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15" ht="9.75" customHeight="1" x14ac:dyDescent="0.4">
      <c r="A4" s="61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5" ht="30" customHeight="1" x14ac:dyDescent="0.4">
      <c r="A5" s="63" t="s">
        <v>409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</row>
    <row r="6" spans="1:15" ht="21" customHeight="1" x14ac:dyDescent="0.2">
      <c r="A6" s="65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</row>
    <row r="7" spans="1:15" ht="15" customHeight="1" x14ac:dyDescent="0.2">
      <c r="A7" s="42" t="s">
        <v>1</v>
      </c>
      <c r="B7" s="42" t="s">
        <v>0</v>
      </c>
      <c r="C7" s="42" t="s">
        <v>2</v>
      </c>
      <c r="D7" s="41" t="s">
        <v>451</v>
      </c>
      <c r="E7" s="41" t="s">
        <v>452</v>
      </c>
      <c r="F7" s="41" t="s">
        <v>453</v>
      </c>
      <c r="G7" s="41" t="s">
        <v>454</v>
      </c>
      <c r="H7" s="41" t="s">
        <v>455</v>
      </c>
      <c r="I7" s="41" t="s">
        <v>456</v>
      </c>
      <c r="J7" s="41" t="s">
        <v>457</v>
      </c>
      <c r="K7" s="41" t="s">
        <v>458</v>
      </c>
      <c r="L7" s="41" t="s">
        <v>459</v>
      </c>
      <c r="M7" s="41" t="s">
        <v>460</v>
      </c>
      <c r="N7" s="41" t="s">
        <v>461</v>
      </c>
      <c r="O7" s="41" t="s">
        <v>462</v>
      </c>
    </row>
    <row r="8" spans="1:15" ht="15" customHeight="1" x14ac:dyDescent="0.2">
      <c r="A8" s="45">
        <v>1</v>
      </c>
      <c r="B8" s="45" t="s">
        <v>181</v>
      </c>
      <c r="C8" s="47">
        <f>SUM(D8:O8)</f>
        <v>675</v>
      </c>
      <c r="D8" s="43">
        <f>375+300</f>
        <v>675</v>
      </c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</row>
    <row r="9" spans="1:15" ht="15" customHeight="1" x14ac:dyDescent="0.2">
      <c r="A9" s="45">
        <v>2</v>
      </c>
      <c r="B9" s="45" t="s">
        <v>442</v>
      </c>
      <c r="C9" s="47">
        <f>SUM(D9:O9)</f>
        <v>625</v>
      </c>
      <c r="D9" s="43">
        <f>200+425</f>
        <v>625</v>
      </c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1:15" ht="15" customHeight="1" x14ac:dyDescent="0.2">
      <c r="A10" s="45">
        <v>3</v>
      </c>
      <c r="B10" s="45" t="s">
        <v>412</v>
      </c>
      <c r="C10" s="47">
        <f>SUM(D10:O10)</f>
        <v>600</v>
      </c>
      <c r="D10" s="43">
        <f>325+275</f>
        <v>600</v>
      </c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</row>
    <row r="11" spans="1:15" ht="15" customHeight="1" x14ac:dyDescent="0.2">
      <c r="A11" s="45">
        <v>3</v>
      </c>
      <c r="B11" s="45" t="s">
        <v>284</v>
      </c>
      <c r="C11" s="47">
        <f>SUM(D11:O11)</f>
        <v>600</v>
      </c>
      <c r="D11" s="43">
        <f>225+375</f>
        <v>600</v>
      </c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</row>
    <row r="12" spans="1:15" ht="15" customHeight="1" x14ac:dyDescent="0.2">
      <c r="A12" s="45">
        <v>4</v>
      </c>
      <c r="B12" s="45" t="s">
        <v>357</v>
      </c>
      <c r="C12" s="47">
        <f>SUM(D12:O12)</f>
        <v>575</v>
      </c>
      <c r="D12" s="43">
        <v>575</v>
      </c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</row>
    <row r="13" spans="1:15" ht="15" customHeight="1" x14ac:dyDescent="0.2">
      <c r="A13" s="45">
        <v>4</v>
      </c>
      <c r="B13" s="45" t="s">
        <v>327</v>
      </c>
      <c r="C13" s="47">
        <f>SUM(D13:O13)</f>
        <v>575</v>
      </c>
      <c r="D13" s="43">
        <f>575</f>
        <v>575</v>
      </c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</row>
    <row r="14" spans="1:15" ht="15" customHeight="1" x14ac:dyDescent="0.2">
      <c r="A14" s="45">
        <v>5</v>
      </c>
      <c r="B14" s="45" t="s">
        <v>396</v>
      </c>
      <c r="C14" s="47">
        <f>SUM(D14:O14)</f>
        <v>500</v>
      </c>
      <c r="D14" s="43">
        <f>275+225</f>
        <v>500</v>
      </c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</row>
    <row r="15" spans="1:15" ht="15" customHeight="1" x14ac:dyDescent="0.2">
      <c r="A15" s="45">
        <v>6</v>
      </c>
      <c r="B15" s="45" t="s">
        <v>464</v>
      </c>
      <c r="C15" s="47">
        <f>SUM(D15:O15)</f>
        <v>475</v>
      </c>
      <c r="D15" s="43">
        <v>475</v>
      </c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</row>
    <row r="16" spans="1:15" ht="15" customHeight="1" x14ac:dyDescent="0.2">
      <c r="A16" s="45">
        <v>6</v>
      </c>
      <c r="B16" s="45" t="s">
        <v>274</v>
      </c>
      <c r="C16" s="47">
        <f>SUM(D16:O16)</f>
        <v>475</v>
      </c>
      <c r="D16" s="43">
        <f>475</f>
        <v>475</v>
      </c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</row>
    <row r="17" spans="1:15" ht="15" customHeight="1" x14ac:dyDescent="0.2">
      <c r="A17" s="45">
        <v>7</v>
      </c>
      <c r="B17" s="45" t="s">
        <v>394</v>
      </c>
      <c r="C17" s="47">
        <f>SUM(D17:O17)</f>
        <v>425</v>
      </c>
      <c r="D17" s="43">
        <f>175+250</f>
        <v>425</v>
      </c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</row>
    <row r="18" spans="1:15" ht="15" customHeight="1" x14ac:dyDescent="0.2">
      <c r="A18" s="45">
        <v>7</v>
      </c>
      <c r="B18" s="45" t="s">
        <v>381</v>
      </c>
      <c r="C18" s="47">
        <f>SUM(D18:O18)</f>
        <v>425</v>
      </c>
      <c r="D18" s="43">
        <f>425</f>
        <v>425</v>
      </c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</row>
    <row r="19" spans="1:15" ht="15" customHeight="1" x14ac:dyDescent="0.2">
      <c r="A19" s="45">
        <v>8</v>
      </c>
      <c r="B19" s="45" t="s">
        <v>421</v>
      </c>
      <c r="C19" s="47">
        <f>SUM(D19:O19)</f>
        <v>350</v>
      </c>
      <c r="D19" s="43">
        <f>350</f>
        <v>350</v>
      </c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</row>
    <row r="20" spans="1:15" ht="15" customHeight="1" x14ac:dyDescent="0.2">
      <c r="A20" s="45">
        <v>8</v>
      </c>
      <c r="B20" s="45" t="s">
        <v>310</v>
      </c>
      <c r="C20" s="47">
        <f>SUM(D20:O20)</f>
        <v>350</v>
      </c>
      <c r="D20" s="43">
        <v>350</v>
      </c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</row>
    <row r="21" spans="1:15" ht="15" customHeight="1" x14ac:dyDescent="0.2">
      <c r="A21" s="45">
        <v>9</v>
      </c>
      <c r="B21" s="45" t="s">
        <v>465</v>
      </c>
      <c r="C21" s="47">
        <f>SUM(D21:O21)</f>
        <v>325</v>
      </c>
      <c r="D21" s="43">
        <v>325</v>
      </c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</row>
    <row r="22" spans="1:15" ht="15" customHeight="1" x14ac:dyDescent="0.2">
      <c r="A22" s="45">
        <v>10</v>
      </c>
      <c r="B22" s="45" t="s">
        <v>253</v>
      </c>
      <c r="C22" s="47">
        <f>SUM(D22:O22)</f>
        <v>300</v>
      </c>
      <c r="D22" s="43">
        <f>300</f>
        <v>300</v>
      </c>
      <c r="E22" s="43"/>
      <c r="F22" s="43"/>
      <c r="G22" s="43"/>
      <c r="H22" s="43"/>
      <c r="I22" s="43"/>
      <c r="J22" s="43"/>
      <c r="K22" s="43"/>
      <c r="L22" s="43"/>
      <c r="M22" s="44"/>
      <c r="N22" s="44"/>
      <c r="O22" s="44"/>
    </row>
    <row r="23" spans="1:15" ht="15" customHeight="1" x14ac:dyDescent="0.2">
      <c r="A23" s="45">
        <v>11</v>
      </c>
      <c r="B23" s="45" t="s">
        <v>415</v>
      </c>
      <c r="C23" s="46">
        <f>SUM(D23:O23)</f>
        <v>250</v>
      </c>
      <c r="D23" s="43">
        <f>250</f>
        <v>250</v>
      </c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</row>
    <row r="24" spans="1:15" ht="15" customHeight="1" x14ac:dyDescent="0.2">
      <c r="A24" s="45">
        <v>12</v>
      </c>
      <c r="B24" s="45" t="s">
        <v>257</v>
      </c>
      <c r="C24" s="46">
        <f>SUM(D24:O24)</f>
        <v>200</v>
      </c>
      <c r="D24" s="43">
        <v>200</v>
      </c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</row>
    <row r="25" spans="1:15" ht="15" customHeight="1" x14ac:dyDescent="0.2">
      <c r="A25" s="45">
        <v>13</v>
      </c>
      <c r="B25" s="45" t="s">
        <v>466</v>
      </c>
      <c r="C25" s="46">
        <f>SUM(D25:O25)</f>
        <v>175</v>
      </c>
      <c r="D25" s="43">
        <v>175</v>
      </c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</row>
    <row r="26" spans="1:15" ht="15" customHeight="1" x14ac:dyDescent="0.2">
      <c r="A26" s="45">
        <v>14</v>
      </c>
      <c r="B26" s="45" t="s">
        <v>467</v>
      </c>
      <c r="C26" s="46">
        <f>SUM(D26:O26)</f>
        <v>160</v>
      </c>
      <c r="D26" s="43">
        <v>160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</row>
    <row r="27" spans="1:15" ht="15" customHeight="1" x14ac:dyDescent="0.2">
      <c r="A27" s="45">
        <v>14</v>
      </c>
      <c r="B27" s="45" t="s">
        <v>373</v>
      </c>
      <c r="C27" s="46">
        <f>SUM(D27:O27)</f>
        <v>160</v>
      </c>
      <c r="D27" s="43">
        <f>160</f>
        <v>160</v>
      </c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</row>
    <row r="28" spans="1:15" ht="15" customHeight="1" x14ac:dyDescent="0.2">
      <c r="A28" s="45">
        <v>15</v>
      </c>
      <c r="B28" s="45" t="s">
        <v>289</v>
      </c>
      <c r="C28" s="46">
        <f>SUM(D28:O28)</f>
        <v>145</v>
      </c>
      <c r="D28" s="43">
        <f>145</f>
        <v>145</v>
      </c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</row>
    <row r="29" spans="1:15" ht="15" customHeight="1" x14ac:dyDescent="0.2">
      <c r="A29" s="45">
        <v>16</v>
      </c>
      <c r="B29" s="45" t="s">
        <v>359</v>
      </c>
      <c r="C29" s="46">
        <f>SUM(D29:O29)</f>
        <v>130</v>
      </c>
      <c r="D29" s="43">
        <f>130</f>
        <v>130</v>
      </c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</row>
    <row r="30" spans="1:15" ht="15" customHeight="1" x14ac:dyDescent="0.2">
      <c r="A30" s="45">
        <v>17</v>
      </c>
      <c r="B30" s="45" t="s">
        <v>427</v>
      </c>
      <c r="C30" s="46">
        <f>SUM(D30:O30)</f>
        <v>115</v>
      </c>
      <c r="D30" s="43">
        <f>115</f>
        <v>115</v>
      </c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</row>
    <row r="31" spans="1:15" ht="15" x14ac:dyDescent="0.2">
      <c r="F31" s="6"/>
      <c r="G31" s="6"/>
    </row>
    <row r="32" spans="1:15" ht="18.75" customHeight="1" x14ac:dyDescent="0.25">
      <c r="A32" s="51" t="s">
        <v>3</v>
      </c>
      <c r="B32" s="52"/>
      <c r="C32" s="52"/>
      <c r="D32" s="52"/>
      <c r="E32" s="3"/>
      <c r="F32" s="3"/>
      <c r="G32" s="3"/>
    </row>
    <row r="33" spans="1:7" ht="18.75" customHeight="1" x14ac:dyDescent="0.25">
      <c r="A33" s="53" t="s">
        <v>4</v>
      </c>
      <c r="B33" s="54"/>
      <c r="C33" s="54"/>
      <c r="D33" s="54"/>
      <c r="E33" s="4"/>
      <c r="F33" s="4"/>
      <c r="G33" s="4"/>
    </row>
    <row r="34" spans="1:7" ht="18.75" customHeight="1" x14ac:dyDescent="0.25">
      <c r="A34" s="55" t="s">
        <v>5</v>
      </c>
      <c r="B34" s="56"/>
      <c r="C34" s="56"/>
      <c r="D34" s="56"/>
      <c r="E34" s="5"/>
      <c r="F34" s="5"/>
      <c r="G34" s="5"/>
    </row>
    <row r="36" spans="1:7" ht="21" customHeight="1" x14ac:dyDescent="0.2"/>
    <row r="60" ht="18.75" customHeight="1" x14ac:dyDescent="0.2"/>
    <row r="61" ht="18.75" customHeight="1" x14ac:dyDescent="0.2"/>
  </sheetData>
  <sortState ref="A8:O30">
    <sortCondition descending="1" ref="C8:C30"/>
  </sortState>
  <mergeCells count="6">
    <mergeCell ref="A6:O6"/>
    <mergeCell ref="A1:G1"/>
    <mergeCell ref="A2:O2"/>
    <mergeCell ref="A3:O3"/>
    <mergeCell ref="A4:O4"/>
    <mergeCell ref="A5:O5"/>
  </mergeCells>
  <pageMargins left="0.2" right="0.2" top="0.75" bottom="0.75" header="0.3" footer="0.3"/>
  <pageSetup paperSize="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58"/>
      <c r="B1" s="58"/>
      <c r="C1" s="58"/>
      <c r="D1" s="58"/>
      <c r="E1" s="58"/>
      <c r="F1" s="58"/>
      <c r="G1" s="58"/>
      <c r="H1" s="58"/>
      <c r="I1" s="58"/>
    </row>
    <row r="2" spans="1:9" ht="45" customHeight="1" x14ac:dyDescent="0.5">
      <c r="A2" s="80" t="s">
        <v>100</v>
      </c>
      <c r="B2" s="80"/>
      <c r="C2" s="80"/>
      <c r="D2" s="80"/>
      <c r="E2" s="80"/>
      <c r="F2" s="80"/>
      <c r="G2" s="80"/>
      <c r="H2" s="80"/>
      <c r="I2" s="80"/>
    </row>
    <row r="3" spans="1:9" ht="33" customHeight="1" x14ac:dyDescent="0.4">
      <c r="A3" s="81" t="s">
        <v>133</v>
      </c>
      <c r="B3" s="82"/>
      <c r="C3" s="82"/>
      <c r="D3" s="82"/>
      <c r="E3" s="82"/>
      <c r="F3" s="82"/>
      <c r="G3" s="82"/>
      <c r="H3" s="82"/>
      <c r="I3" s="82"/>
    </row>
    <row r="4" spans="1:9" ht="9.75" customHeight="1" x14ac:dyDescent="0.4">
      <c r="A4" s="81"/>
      <c r="B4" s="82"/>
      <c r="C4" s="82"/>
      <c r="D4" s="82"/>
      <c r="E4" s="82"/>
      <c r="F4" s="82"/>
      <c r="G4" s="82"/>
      <c r="H4" s="82"/>
      <c r="I4" s="82"/>
    </row>
    <row r="5" spans="1:9" ht="30" customHeight="1" x14ac:dyDescent="0.4">
      <c r="A5" s="83" t="s">
        <v>108</v>
      </c>
      <c r="B5" s="84"/>
      <c r="C5" s="84"/>
      <c r="D5" s="84"/>
      <c r="E5" s="84"/>
      <c r="F5" s="84"/>
      <c r="G5" s="84"/>
      <c r="H5" s="84"/>
      <c r="I5" s="84"/>
    </row>
    <row r="6" spans="1:9" ht="21" customHeight="1" x14ac:dyDescent="0.2">
      <c r="A6" s="85"/>
      <c r="B6" s="85"/>
      <c r="C6" s="85"/>
      <c r="D6" s="85"/>
      <c r="E6" s="85"/>
      <c r="F6" s="85"/>
      <c r="G6" s="85"/>
      <c r="H6" s="85"/>
      <c r="I6" s="85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79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</row>
    <row r="52" spans="1:12" ht="36" customHeight="1" x14ac:dyDescent="0.5">
      <c r="A52" s="73" t="s">
        <v>100</v>
      </c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</row>
    <row r="53" spans="1:12" ht="38.25" customHeight="1" x14ac:dyDescent="0.4">
      <c r="A53" s="67" t="s">
        <v>131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</row>
    <row r="54" spans="1:12" ht="42" customHeight="1" x14ac:dyDescent="0.4">
      <c r="A54" s="61" t="s">
        <v>136</v>
      </c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</row>
    <row r="55" spans="1:12" ht="42" customHeight="1" x14ac:dyDescent="0.4">
      <c r="A55" s="75" t="s">
        <v>132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</row>
    <row r="56" spans="1:12" ht="21" customHeight="1" x14ac:dyDescent="0.2">
      <c r="A56" s="77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69" t="s">
        <v>4</v>
      </c>
      <c r="B80" s="70"/>
      <c r="C80" s="70"/>
      <c r="D80" s="70"/>
      <c r="E80" s="20"/>
      <c r="F80" s="20"/>
      <c r="G80" s="20"/>
    </row>
    <row r="81" spans="1:7" ht="18.75" customHeight="1" x14ac:dyDescent="0.25">
      <c r="A81" s="71" t="s">
        <v>130</v>
      </c>
      <c r="B81" s="72"/>
      <c r="C81" s="72"/>
      <c r="D81" s="72"/>
      <c r="E81" s="21"/>
      <c r="F81" s="21"/>
      <c r="G81" s="21"/>
    </row>
  </sheetData>
  <mergeCells count="14">
    <mergeCell ref="A51:L51"/>
    <mergeCell ref="A1:I1"/>
    <mergeCell ref="A2:I2"/>
    <mergeCell ref="A3:I3"/>
    <mergeCell ref="A4:I4"/>
    <mergeCell ref="A5:I5"/>
    <mergeCell ref="A6:I6"/>
    <mergeCell ref="A53:L53"/>
    <mergeCell ref="A80:D80"/>
    <mergeCell ref="A81:D81"/>
    <mergeCell ref="A52:L52"/>
    <mergeCell ref="A54:L54"/>
    <mergeCell ref="A55:L55"/>
    <mergeCell ref="A56:L5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58"/>
      <c r="B1" s="58"/>
      <c r="C1" s="58"/>
      <c r="D1" s="58"/>
      <c r="E1" s="58"/>
      <c r="F1" s="58"/>
      <c r="G1" s="58"/>
      <c r="H1" s="58"/>
    </row>
    <row r="2" spans="1:8" ht="45" customHeight="1" x14ac:dyDescent="0.5">
      <c r="A2" s="80" t="s">
        <v>33</v>
      </c>
      <c r="B2" s="80"/>
      <c r="C2" s="80"/>
      <c r="D2" s="80"/>
      <c r="E2" s="80"/>
      <c r="F2" s="80"/>
      <c r="G2" s="80"/>
      <c r="H2" s="80"/>
    </row>
    <row r="3" spans="1:8" ht="33" customHeight="1" x14ac:dyDescent="0.4">
      <c r="A3" s="81" t="s">
        <v>74</v>
      </c>
      <c r="B3" s="82"/>
      <c r="C3" s="82"/>
      <c r="D3" s="82"/>
      <c r="E3" s="82"/>
      <c r="F3" s="82"/>
      <c r="G3" s="82"/>
      <c r="H3" s="82"/>
    </row>
    <row r="4" spans="1:8" ht="9.75" customHeight="1" x14ac:dyDescent="0.4">
      <c r="A4" s="81"/>
      <c r="B4" s="82"/>
      <c r="C4" s="82"/>
      <c r="D4" s="82"/>
      <c r="E4" s="82"/>
      <c r="F4" s="82"/>
      <c r="G4" s="82"/>
      <c r="H4" s="82"/>
    </row>
    <row r="5" spans="1:8" ht="30" customHeight="1" x14ac:dyDescent="0.4">
      <c r="A5" s="83" t="s">
        <v>77</v>
      </c>
      <c r="B5" s="84"/>
      <c r="C5" s="84"/>
      <c r="D5" s="84"/>
      <c r="E5" s="84"/>
      <c r="F5" s="84"/>
      <c r="G5" s="84"/>
      <c r="H5" s="84"/>
    </row>
    <row r="6" spans="1:8" ht="30.75" customHeight="1" x14ac:dyDescent="0.2">
      <c r="A6" s="85"/>
      <c r="B6" s="85"/>
      <c r="C6" s="85"/>
      <c r="D6" s="85"/>
      <c r="E6" s="85"/>
      <c r="F6" s="85"/>
      <c r="G6" s="85"/>
      <c r="H6" s="85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86" t="s">
        <v>3</v>
      </c>
      <c r="B43" s="87"/>
      <c r="C43" s="87"/>
      <c r="D43" s="7"/>
      <c r="E43" s="3"/>
      <c r="F43" s="3"/>
      <c r="G43" s="3"/>
      <c r="H43" s="3"/>
    </row>
    <row r="44" spans="1:8" ht="18.75" customHeight="1" x14ac:dyDescent="0.25">
      <c r="A44" s="88" t="s">
        <v>4</v>
      </c>
      <c r="B44" s="89"/>
      <c r="C44" s="89"/>
      <c r="D44" s="8"/>
      <c r="E44" s="4"/>
      <c r="F44" s="4"/>
      <c r="G44" s="4"/>
      <c r="H44" s="4"/>
    </row>
    <row r="45" spans="1:8" ht="18.75" customHeight="1" x14ac:dyDescent="0.25">
      <c r="A45" s="90" t="s">
        <v>5</v>
      </c>
      <c r="B45" s="91"/>
      <c r="C45" s="91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58"/>
      <c r="B1" s="58"/>
      <c r="C1" s="58"/>
      <c r="D1" s="58"/>
      <c r="E1" s="58"/>
      <c r="F1" s="58"/>
      <c r="G1" s="58"/>
      <c r="H1" s="58"/>
      <c r="I1" s="58"/>
      <c r="J1" s="58"/>
    </row>
    <row r="2" spans="1:10" ht="45" customHeight="1" x14ac:dyDescent="0.5">
      <c r="A2" s="80" t="s">
        <v>33</v>
      </c>
      <c r="B2" s="80"/>
      <c r="C2" s="80"/>
      <c r="D2" s="80"/>
      <c r="E2" s="80"/>
      <c r="F2" s="80"/>
      <c r="G2" s="80"/>
      <c r="H2" s="80"/>
      <c r="I2" s="80"/>
      <c r="J2" s="80"/>
    </row>
    <row r="3" spans="1:10" ht="33" customHeight="1" x14ac:dyDescent="0.4">
      <c r="A3" s="81" t="s">
        <v>46</v>
      </c>
      <c r="B3" s="82"/>
      <c r="C3" s="82"/>
      <c r="D3" s="82"/>
      <c r="E3" s="82"/>
      <c r="F3" s="82"/>
      <c r="G3" s="82"/>
      <c r="H3" s="82"/>
      <c r="I3" s="82"/>
      <c r="J3" s="82"/>
    </row>
    <row r="4" spans="1:10" ht="9.75" customHeight="1" x14ac:dyDescent="0.4">
      <c r="A4" s="81"/>
      <c r="B4" s="82"/>
      <c r="C4" s="82"/>
      <c r="D4" s="82"/>
      <c r="E4" s="82"/>
      <c r="F4" s="82"/>
      <c r="G4" s="82"/>
      <c r="H4" s="82"/>
      <c r="I4" s="82"/>
      <c r="J4" s="82"/>
    </row>
    <row r="5" spans="1:10" ht="30" customHeight="1" x14ac:dyDescent="0.4">
      <c r="A5" s="83" t="s">
        <v>51</v>
      </c>
      <c r="B5" s="84"/>
      <c r="C5" s="84"/>
      <c r="D5" s="84"/>
      <c r="E5" s="84"/>
      <c r="F5" s="84"/>
      <c r="G5" s="84"/>
      <c r="H5" s="84"/>
      <c r="I5" s="84"/>
      <c r="J5" s="84"/>
    </row>
    <row r="6" spans="1:10" ht="30.75" customHeight="1" x14ac:dyDescent="0.2">
      <c r="A6" s="85"/>
      <c r="B6" s="85"/>
      <c r="C6" s="85"/>
      <c r="D6" s="85"/>
      <c r="E6" s="85"/>
      <c r="F6" s="85"/>
      <c r="G6" s="85"/>
      <c r="H6" s="85"/>
      <c r="I6" s="85"/>
      <c r="J6" s="85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86" t="s">
        <v>3</v>
      </c>
      <c r="B50" s="87"/>
      <c r="C50" s="87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88" t="s">
        <v>4</v>
      </c>
      <c r="B51" s="89"/>
      <c r="C51" s="89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90" t="s">
        <v>5</v>
      </c>
      <c r="B52" s="91"/>
      <c r="C52" s="91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58"/>
      <c r="B1" s="58"/>
      <c r="C1" s="58"/>
      <c r="D1" s="58"/>
      <c r="E1" s="58"/>
      <c r="F1" s="58"/>
      <c r="G1" s="58"/>
      <c r="H1" s="58"/>
    </row>
    <row r="2" spans="1:8" ht="45" customHeight="1" x14ac:dyDescent="0.5">
      <c r="A2" s="80" t="s">
        <v>8</v>
      </c>
      <c r="B2" s="80"/>
      <c r="C2" s="80"/>
      <c r="D2" s="80"/>
      <c r="E2" s="80"/>
      <c r="F2" s="80"/>
      <c r="G2" s="80"/>
      <c r="H2" s="80"/>
    </row>
    <row r="3" spans="1:8" ht="33" customHeight="1" x14ac:dyDescent="0.4">
      <c r="A3" s="81" t="s">
        <v>26</v>
      </c>
      <c r="B3" s="82"/>
      <c r="C3" s="82"/>
      <c r="D3" s="82"/>
      <c r="E3" s="82"/>
      <c r="F3" s="82"/>
      <c r="G3" s="82"/>
      <c r="H3" s="82"/>
    </row>
    <row r="4" spans="1:8" ht="9.75" customHeight="1" x14ac:dyDescent="0.4">
      <c r="A4" s="81"/>
      <c r="B4" s="82"/>
      <c r="C4" s="82"/>
      <c r="D4" s="82"/>
      <c r="E4" s="82"/>
      <c r="F4" s="82"/>
      <c r="G4" s="82"/>
      <c r="H4" s="82"/>
    </row>
    <row r="5" spans="1:8" ht="30" customHeight="1" x14ac:dyDescent="0.4">
      <c r="A5" s="83" t="s">
        <v>21</v>
      </c>
      <c r="B5" s="84"/>
      <c r="C5" s="84"/>
      <c r="D5" s="84"/>
      <c r="E5" s="84"/>
      <c r="F5" s="84"/>
      <c r="G5" s="84"/>
      <c r="H5" s="84"/>
    </row>
    <row r="6" spans="1:8" ht="30.75" customHeight="1" x14ac:dyDescent="0.2">
      <c r="A6" s="85"/>
      <c r="B6" s="85"/>
      <c r="C6" s="85"/>
      <c r="D6" s="85"/>
      <c r="E6" s="85"/>
      <c r="F6" s="85"/>
      <c r="G6" s="85"/>
      <c r="H6" s="85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86" t="s">
        <v>3</v>
      </c>
      <c r="B32" s="87"/>
      <c r="C32" s="87"/>
      <c r="D32" s="7"/>
      <c r="E32" s="3"/>
      <c r="F32" s="3"/>
      <c r="G32" s="3"/>
      <c r="H32" s="3"/>
    </row>
    <row r="33" spans="1:8" ht="18.75" customHeight="1" x14ac:dyDescent="0.25">
      <c r="A33" s="88" t="s">
        <v>4</v>
      </c>
      <c r="B33" s="89"/>
      <c r="C33" s="89"/>
      <c r="D33" s="8"/>
      <c r="E33" s="4"/>
      <c r="F33" s="4"/>
      <c r="G33" s="4"/>
      <c r="H33" s="4"/>
    </row>
    <row r="34" spans="1:8" ht="18.75" customHeight="1" x14ac:dyDescent="0.25">
      <c r="A34" s="90" t="s">
        <v>5</v>
      </c>
      <c r="B34" s="91"/>
      <c r="C34" s="91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1"/>
  <sheetViews>
    <sheetView workbookViewId="0">
      <selection activeCell="C61" sqref="C61"/>
    </sheetView>
  </sheetViews>
  <sheetFormatPr defaultRowHeight="12.75" x14ac:dyDescent="0.2"/>
  <cols>
    <col min="1" max="1" width="6.42578125" customWidth="1"/>
    <col min="2" max="2" width="20.42578125" customWidth="1"/>
    <col min="3" max="3" width="7.5703125" customWidth="1"/>
    <col min="4" max="4" width="6.42578125" customWidth="1"/>
    <col min="5" max="14" width="9.7109375" customWidth="1"/>
    <col min="15" max="15" width="8.7109375" customWidth="1"/>
  </cols>
  <sheetData>
    <row r="1" spans="1:15" ht="126" customHeight="1" x14ac:dyDescent="0.2">
      <c r="A1" s="58"/>
      <c r="B1" s="58"/>
      <c r="C1" s="58"/>
      <c r="D1" s="58"/>
      <c r="E1" s="58"/>
      <c r="F1" s="58"/>
      <c r="G1" s="58"/>
    </row>
    <row r="2" spans="1:15" ht="45" customHeight="1" x14ac:dyDescent="0.5">
      <c r="A2" s="59" t="s">
        <v>259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1:15" ht="40.5" customHeight="1" x14ac:dyDescent="0.4">
      <c r="A3" s="61" t="s">
        <v>408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15" ht="9.75" customHeight="1" x14ac:dyDescent="0.4">
      <c r="A4" s="61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5" ht="30" customHeight="1" x14ac:dyDescent="0.4">
      <c r="A5" s="63" t="s">
        <v>409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</row>
    <row r="6" spans="1:15" ht="21" customHeight="1" x14ac:dyDescent="0.2">
      <c r="A6" s="65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</row>
    <row r="7" spans="1:15" ht="15" customHeight="1" x14ac:dyDescent="0.2">
      <c r="A7" s="42" t="s">
        <v>1</v>
      </c>
      <c r="B7" s="42" t="s">
        <v>0</v>
      </c>
      <c r="C7" s="42" t="s">
        <v>2</v>
      </c>
      <c r="D7" s="41">
        <v>45765</v>
      </c>
      <c r="E7" s="41" t="s">
        <v>397</v>
      </c>
      <c r="F7" s="41" t="s">
        <v>398</v>
      </c>
      <c r="G7" s="41" t="s">
        <v>399</v>
      </c>
      <c r="H7" s="41" t="s">
        <v>400</v>
      </c>
      <c r="I7" s="41" t="s">
        <v>401</v>
      </c>
      <c r="J7" s="41" t="s">
        <v>402</v>
      </c>
      <c r="K7" s="41" t="s">
        <v>403</v>
      </c>
      <c r="L7" s="41" t="s">
        <v>404</v>
      </c>
      <c r="M7" s="41" t="s">
        <v>405</v>
      </c>
      <c r="N7" s="41" t="s">
        <v>406</v>
      </c>
      <c r="O7" s="41" t="s">
        <v>407</v>
      </c>
    </row>
    <row r="8" spans="1:15" ht="15" customHeight="1" x14ac:dyDescent="0.2">
      <c r="A8" s="45">
        <v>1</v>
      </c>
      <c r="B8" s="45" t="s">
        <v>253</v>
      </c>
      <c r="C8" s="47">
        <f t="shared" ref="C8:C39" si="0">SUM(D8:O8)</f>
        <v>6625</v>
      </c>
      <c r="D8" s="46">
        <v>475</v>
      </c>
      <c r="E8" s="46">
        <f>475</f>
        <v>475</v>
      </c>
      <c r="F8" s="46">
        <f>200+325</f>
        <v>525</v>
      </c>
      <c r="G8" s="46">
        <f>375+325</f>
        <v>700</v>
      </c>
      <c r="H8" s="46">
        <f>275</f>
        <v>275</v>
      </c>
      <c r="I8" s="46">
        <f>575</f>
        <v>575</v>
      </c>
      <c r="J8" s="46">
        <f>575+575</f>
        <v>1150</v>
      </c>
      <c r="K8" s="46">
        <v>425</v>
      </c>
      <c r="L8" s="46">
        <f>300</f>
        <v>300</v>
      </c>
      <c r="M8" s="46">
        <f>425</f>
        <v>425</v>
      </c>
      <c r="N8" s="46">
        <f>250+575</f>
        <v>825</v>
      </c>
      <c r="O8" s="46">
        <f>475</f>
        <v>475</v>
      </c>
    </row>
    <row r="9" spans="1:15" ht="15" customHeight="1" x14ac:dyDescent="0.2">
      <c r="A9" s="45">
        <v>2</v>
      </c>
      <c r="B9" s="45" t="s">
        <v>257</v>
      </c>
      <c r="C9" s="47">
        <f t="shared" si="0"/>
        <v>5005</v>
      </c>
      <c r="D9" s="46">
        <v>175</v>
      </c>
      <c r="E9" s="46">
        <f>375+225</f>
        <v>600</v>
      </c>
      <c r="F9" s="46">
        <f>225+575</f>
        <v>800</v>
      </c>
      <c r="G9" s="46">
        <v>0</v>
      </c>
      <c r="H9" s="46">
        <v>115</v>
      </c>
      <c r="I9" s="46">
        <f>325+425</f>
        <v>750</v>
      </c>
      <c r="J9" s="46">
        <f>325+175</f>
        <v>500</v>
      </c>
      <c r="K9" s="46">
        <f>115</f>
        <v>115</v>
      </c>
      <c r="L9" s="46">
        <f>200+200</f>
        <v>400</v>
      </c>
      <c r="M9" s="46">
        <f>350+575</f>
        <v>925</v>
      </c>
      <c r="N9" s="46">
        <f>350+130</f>
        <v>480</v>
      </c>
      <c r="O9" s="46">
        <f>145</f>
        <v>145</v>
      </c>
    </row>
    <row r="10" spans="1:15" ht="15" customHeight="1" x14ac:dyDescent="0.2">
      <c r="A10" s="45">
        <v>3</v>
      </c>
      <c r="B10" s="45" t="s">
        <v>284</v>
      </c>
      <c r="C10" s="47">
        <f t="shared" si="0"/>
        <v>4665</v>
      </c>
      <c r="D10" s="46">
        <v>145</v>
      </c>
      <c r="E10" s="46">
        <v>160</v>
      </c>
      <c r="F10" s="46">
        <f>275</f>
        <v>275</v>
      </c>
      <c r="G10" s="46">
        <f>425+475</f>
        <v>900</v>
      </c>
      <c r="H10" s="46">
        <f>175</f>
        <v>175</v>
      </c>
      <c r="I10" s="46">
        <f>175+225</f>
        <v>400</v>
      </c>
      <c r="J10" s="46">
        <f>160+325</f>
        <v>485</v>
      </c>
      <c r="K10" s="46">
        <f>200+325</f>
        <v>525</v>
      </c>
      <c r="L10" s="46">
        <f>325+300</f>
        <v>625</v>
      </c>
      <c r="M10" s="46">
        <v>250</v>
      </c>
      <c r="N10" s="46">
        <v>300</v>
      </c>
      <c r="O10" s="46">
        <f>425</f>
        <v>425</v>
      </c>
    </row>
    <row r="11" spans="1:15" ht="15" customHeight="1" x14ac:dyDescent="0.2">
      <c r="A11" s="45">
        <v>4</v>
      </c>
      <c r="B11" s="45" t="s">
        <v>394</v>
      </c>
      <c r="C11" s="47">
        <f t="shared" si="0"/>
        <v>4400</v>
      </c>
      <c r="D11" s="46">
        <v>575</v>
      </c>
      <c r="E11" s="46">
        <f>200</f>
        <v>200</v>
      </c>
      <c r="F11" s="46">
        <f>300+350</f>
        <v>650</v>
      </c>
      <c r="G11" s="46">
        <f>325+200</f>
        <v>525</v>
      </c>
      <c r="H11" s="46">
        <v>0</v>
      </c>
      <c r="I11" s="46">
        <v>0</v>
      </c>
      <c r="J11" s="46">
        <f>275+200</f>
        <v>475</v>
      </c>
      <c r="K11" s="46">
        <v>375</v>
      </c>
      <c r="L11" s="46">
        <v>0</v>
      </c>
      <c r="M11" s="46">
        <f>575+375</f>
        <v>950</v>
      </c>
      <c r="N11" s="46">
        <v>425</v>
      </c>
      <c r="O11" s="46">
        <f>225</f>
        <v>225</v>
      </c>
    </row>
    <row r="12" spans="1:15" ht="15" customHeight="1" x14ac:dyDescent="0.2">
      <c r="A12" s="45">
        <v>5</v>
      </c>
      <c r="B12" s="45" t="s">
        <v>363</v>
      </c>
      <c r="C12" s="47">
        <f t="shared" si="0"/>
        <v>4230</v>
      </c>
      <c r="D12" s="46">
        <v>375</v>
      </c>
      <c r="E12" s="46">
        <v>375</v>
      </c>
      <c r="F12" s="46">
        <f>575</f>
        <v>575</v>
      </c>
      <c r="G12" s="46">
        <v>0</v>
      </c>
      <c r="H12" s="46">
        <v>175</v>
      </c>
      <c r="I12" s="46">
        <v>575</v>
      </c>
      <c r="J12" s="46">
        <v>145</v>
      </c>
      <c r="K12" s="46">
        <f>130+350</f>
        <v>480</v>
      </c>
      <c r="L12" s="46">
        <f>575+250</f>
        <v>825</v>
      </c>
      <c r="M12" s="46">
        <v>200</v>
      </c>
      <c r="N12" s="46">
        <f>145+160</f>
        <v>305</v>
      </c>
      <c r="O12" s="46">
        <v>200</v>
      </c>
    </row>
    <row r="13" spans="1:15" ht="15" customHeight="1" x14ac:dyDescent="0.2">
      <c r="A13" s="45">
        <v>6</v>
      </c>
      <c r="B13" s="45" t="s">
        <v>289</v>
      </c>
      <c r="C13" s="47">
        <f t="shared" si="0"/>
        <v>4015</v>
      </c>
      <c r="D13" s="46">
        <v>275</v>
      </c>
      <c r="E13" s="46">
        <f>350</f>
        <v>350</v>
      </c>
      <c r="F13" s="46">
        <f>425</f>
        <v>425</v>
      </c>
      <c r="G13" s="46">
        <f>145</f>
        <v>145</v>
      </c>
      <c r="H13" s="46">
        <f>375+325</f>
        <v>700</v>
      </c>
      <c r="I13" s="46">
        <v>375</v>
      </c>
      <c r="J13" s="46">
        <f>200+425</f>
        <v>625</v>
      </c>
      <c r="K13" s="46">
        <v>0</v>
      </c>
      <c r="L13" s="46">
        <f>160+325</f>
        <v>485</v>
      </c>
      <c r="M13" s="46">
        <f>175</f>
        <v>175</v>
      </c>
      <c r="N13" s="46">
        <f>160</f>
        <v>160</v>
      </c>
      <c r="O13" s="46">
        <v>300</v>
      </c>
    </row>
    <row r="14" spans="1:15" ht="15" customHeight="1" x14ac:dyDescent="0.2">
      <c r="A14" s="45">
        <v>7</v>
      </c>
      <c r="B14" s="45" t="s">
        <v>357</v>
      </c>
      <c r="C14" s="47">
        <f t="shared" si="0"/>
        <v>3840</v>
      </c>
      <c r="D14" s="46">
        <v>0</v>
      </c>
      <c r="E14" s="46">
        <f>225+425</f>
        <v>650</v>
      </c>
      <c r="F14" s="46">
        <f>145</f>
        <v>145</v>
      </c>
      <c r="G14" s="46">
        <f>225+300</f>
        <v>525</v>
      </c>
      <c r="H14" s="46">
        <v>300</v>
      </c>
      <c r="I14" s="46">
        <v>0</v>
      </c>
      <c r="J14" s="46">
        <v>250</v>
      </c>
      <c r="K14" s="46">
        <f>275+225</f>
        <v>500</v>
      </c>
      <c r="L14" s="46">
        <f>145+425</f>
        <v>570</v>
      </c>
      <c r="M14" s="57">
        <v>275</v>
      </c>
      <c r="N14" s="57">
        <v>275</v>
      </c>
      <c r="O14" s="57">
        <f>350</f>
        <v>350</v>
      </c>
    </row>
    <row r="15" spans="1:15" ht="15" customHeight="1" x14ac:dyDescent="0.2">
      <c r="A15" s="45">
        <v>8</v>
      </c>
      <c r="B15" s="45" t="s">
        <v>373</v>
      </c>
      <c r="C15" s="47">
        <f t="shared" si="0"/>
        <v>3520</v>
      </c>
      <c r="D15" s="46">
        <v>225</v>
      </c>
      <c r="E15" s="46">
        <v>0</v>
      </c>
      <c r="F15" s="46">
        <f>475+475</f>
        <v>950</v>
      </c>
      <c r="G15" s="46">
        <f>145+160</f>
        <v>305</v>
      </c>
      <c r="H15" s="46">
        <f>115+225</f>
        <v>340</v>
      </c>
      <c r="I15" s="46">
        <f>425+475</f>
        <v>900</v>
      </c>
      <c r="J15" s="46">
        <v>300</v>
      </c>
      <c r="K15" s="46">
        <v>0</v>
      </c>
      <c r="L15" s="46">
        <f>225</f>
        <v>225</v>
      </c>
      <c r="M15" s="46">
        <v>0</v>
      </c>
      <c r="N15" s="46">
        <f>275</f>
        <v>275</v>
      </c>
      <c r="O15" s="46">
        <v>0</v>
      </c>
    </row>
    <row r="16" spans="1:15" ht="15" customHeight="1" x14ac:dyDescent="0.2">
      <c r="A16" s="45">
        <v>9</v>
      </c>
      <c r="B16" s="45" t="s">
        <v>181</v>
      </c>
      <c r="C16" s="47">
        <f t="shared" si="0"/>
        <v>3460</v>
      </c>
      <c r="D16" s="46">
        <v>160</v>
      </c>
      <c r="E16" s="46">
        <f>175</f>
        <v>175</v>
      </c>
      <c r="F16" s="46">
        <v>0</v>
      </c>
      <c r="G16" s="46">
        <f>425</f>
        <v>425</v>
      </c>
      <c r="H16" s="46">
        <f>225+475</f>
        <v>700</v>
      </c>
      <c r="I16" s="46">
        <v>0</v>
      </c>
      <c r="J16" s="46">
        <v>375</v>
      </c>
      <c r="K16" s="46">
        <v>0</v>
      </c>
      <c r="L16" s="46">
        <v>575</v>
      </c>
      <c r="M16" s="46">
        <v>425</v>
      </c>
      <c r="N16" s="46">
        <v>250</v>
      </c>
      <c r="O16" s="46">
        <v>375</v>
      </c>
    </row>
    <row r="17" spans="1:15" ht="15" customHeight="1" x14ac:dyDescent="0.2">
      <c r="A17" s="45">
        <v>10</v>
      </c>
      <c r="B17" s="45" t="s">
        <v>292</v>
      </c>
      <c r="C17" s="47">
        <f t="shared" si="0"/>
        <v>3325</v>
      </c>
      <c r="D17" s="46">
        <v>115</v>
      </c>
      <c r="E17" s="46">
        <f>275</f>
        <v>275</v>
      </c>
      <c r="F17" s="46">
        <f>375</f>
        <v>375</v>
      </c>
      <c r="G17" s="46">
        <f>225</f>
        <v>225</v>
      </c>
      <c r="H17" s="46">
        <f>325+575</f>
        <v>900</v>
      </c>
      <c r="I17" s="46">
        <v>350</v>
      </c>
      <c r="J17" s="46">
        <f>375</f>
        <v>375</v>
      </c>
      <c r="K17" s="46">
        <v>0</v>
      </c>
      <c r="L17" s="46">
        <v>0</v>
      </c>
      <c r="M17" s="46">
        <f>160</f>
        <v>160</v>
      </c>
      <c r="N17" s="46">
        <f>300</f>
        <v>300</v>
      </c>
      <c r="O17" s="46">
        <v>250</v>
      </c>
    </row>
    <row r="18" spans="1:15" ht="15" customHeight="1" x14ac:dyDescent="0.2">
      <c r="A18" s="45">
        <v>11</v>
      </c>
      <c r="B18" s="45" t="s">
        <v>371</v>
      </c>
      <c r="C18" s="46">
        <f t="shared" si="0"/>
        <v>3305</v>
      </c>
      <c r="D18" s="46">
        <v>0</v>
      </c>
      <c r="E18" s="46">
        <f>575+250</f>
        <v>825</v>
      </c>
      <c r="F18" s="46">
        <v>0</v>
      </c>
      <c r="G18" s="46">
        <v>0</v>
      </c>
      <c r="H18" s="46">
        <v>275</v>
      </c>
      <c r="I18" s="46">
        <f>130+175</f>
        <v>305</v>
      </c>
      <c r="J18" s="46">
        <f>225+475</f>
        <v>700</v>
      </c>
      <c r="K18" s="46">
        <v>0</v>
      </c>
      <c r="L18" s="46">
        <v>0</v>
      </c>
      <c r="M18" s="46">
        <f>375</f>
        <v>375</v>
      </c>
      <c r="N18" s="46">
        <f>475+175</f>
        <v>650</v>
      </c>
      <c r="O18" s="46">
        <f>175</f>
        <v>175</v>
      </c>
    </row>
    <row r="19" spans="1:15" ht="15" customHeight="1" x14ac:dyDescent="0.2">
      <c r="A19" s="45">
        <v>12</v>
      </c>
      <c r="B19" s="45" t="s">
        <v>415</v>
      </c>
      <c r="C19" s="46">
        <f t="shared" si="0"/>
        <v>3165</v>
      </c>
      <c r="D19" s="46">
        <v>0</v>
      </c>
      <c r="E19" s="46">
        <v>0</v>
      </c>
      <c r="F19" s="46">
        <f>325</f>
        <v>325</v>
      </c>
      <c r="G19" s="46">
        <f>175</f>
        <v>175</v>
      </c>
      <c r="H19" s="46">
        <f>475+350</f>
        <v>825</v>
      </c>
      <c r="I19" s="46">
        <f>350</f>
        <v>350</v>
      </c>
      <c r="J19" s="46">
        <f>425+275</f>
        <v>700</v>
      </c>
      <c r="K19" s="46">
        <f>425</f>
        <v>425</v>
      </c>
      <c r="L19" s="46">
        <v>0</v>
      </c>
      <c r="M19" s="46">
        <f>250</f>
        <v>250</v>
      </c>
      <c r="N19" s="46">
        <f>115</f>
        <v>115</v>
      </c>
      <c r="O19" s="46">
        <v>0</v>
      </c>
    </row>
    <row r="20" spans="1:15" ht="15" customHeight="1" x14ac:dyDescent="0.2">
      <c r="A20" s="45">
        <v>13</v>
      </c>
      <c r="B20" s="45" t="s">
        <v>412</v>
      </c>
      <c r="C20" s="46">
        <f t="shared" si="0"/>
        <v>3125</v>
      </c>
      <c r="D20" s="46">
        <v>0</v>
      </c>
      <c r="E20" s="46">
        <f>475+175</f>
        <v>650</v>
      </c>
      <c r="F20" s="46">
        <v>0</v>
      </c>
      <c r="G20" s="46">
        <f>350+275</f>
        <v>625</v>
      </c>
      <c r="H20" s="46">
        <v>0</v>
      </c>
      <c r="I20" s="46">
        <v>0</v>
      </c>
      <c r="J20" s="46">
        <v>0</v>
      </c>
      <c r="K20" s="46">
        <v>0</v>
      </c>
      <c r="L20" s="46">
        <v>475</v>
      </c>
      <c r="M20" s="46">
        <f>425</f>
        <v>425</v>
      </c>
      <c r="N20" s="46">
        <v>225</v>
      </c>
      <c r="O20" s="46">
        <f>300+425</f>
        <v>725</v>
      </c>
    </row>
    <row r="21" spans="1:15" ht="15" customHeight="1" x14ac:dyDescent="0.2">
      <c r="A21" s="45">
        <v>14</v>
      </c>
      <c r="B21" s="45" t="s">
        <v>274</v>
      </c>
      <c r="C21" s="46">
        <f t="shared" si="0"/>
        <v>2985</v>
      </c>
      <c r="D21" s="46">
        <v>250</v>
      </c>
      <c r="E21" s="46">
        <v>200</v>
      </c>
      <c r="F21" s="46">
        <v>0</v>
      </c>
      <c r="G21" s="46">
        <f>250</f>
        <v>250</v>
      </c>
      <c r="H21" s="46">
        <v>425</v>
      </c>
      <c r="I21" s="46">
        <v>145</v>
      </c>
      <c r="J21" s="46">
        <f>350+350</f>
        <v>700</v>
      </c>
      <c r="K21" s="46">
        <v>275</v>
      </c>
      <c r="L21" s="46">
        <f>115+350</f>
        <v>465</v>
      </c>
      <c r="M21" s="46">
        <f>115+160</f>
        <v>275</v>
      </c>
      <c r="N21" s="46">
        <v>0</v>
      </c>
      <c r="O21" s="46">
        <v>0</v>
      </c>
    </row>
    <row r="22" spans="1:15" ht="15" customHeight="1" x14ac:dyDescent="0.2">
      <c r="A22" s="45">
        <v>15</v>
      </c>
      <c r="B22" s="45" t="s">
        <v>336</v>
      </c>
      <c r="C22" s="46">
        <f t="shared" si="0"/>
        <v>2880</v>
      </c>
      <c r="D22" s="46">
        <v>0</v>
      </c>
      <c r="E22" s="46">
        <f>575</f>
        <v>575</v>
      </c>
      <c r="F22" s="46">
        <v>0</v>
      </c>
      <c r="G22" s="46">
        <f>375</f>
        <v>375</v>
      </c>
      <c r="H22" s="46">
        <f>130</f>
        <v>130</v>
      </c>
      <c r="I22" s="46">
        <f>475</f>
        <v>475</v>
      </c>
      <c r="J22" s="46">
        <f>475</f>
        <v>475</v>
      </c>
      <c r="K22" s="46">
        <v>0</v>
      </c>
      <c r="L22" s="46">
        <f>275</f>
        <v>275</v>
      </c>
      <c r="M22" s="46">
        <v>0</v>
      </c>
      <c r="N22" s="46">
        <f>575</f>
        <v>575</v>
      </c>
      <c r="O22" s="46">
        <v>0</v>
      </c>
    </row>
    <row r="23" spans="1:15" ht="15" customHeight="1" x14ac:dyDescent="0.2">
      <c r="A23" s="45">
        <v>16</v>
      </c>
      <c r="B23" s="45" t="s">
        <v>372</v>
      </c>
      <c r="C23" s="46">
        <f t="shared" si="0"/>
        <v>2555</v>
      </c>
      <c r="D23" s="46">
        <v>0</v>
      </c>
      <c r="E23" s="46">
        <f>160</f>
        <v>160</v>
      </c>
      <c r="F23" s="46">
        <f>250+375</f>
        <v>625</v>
      </c>
      <c r="G23" s="46">
        <f>200</f>
        <v>200</v>
      </c>
      <c r="H23" s="46">
        <v>0</v>
      </c>
      <c r="I23" s="46">
        <f>250+275</f>
        <v>525</v>
      </c>
      <c r="J23" s="46">
        <v>0</v>
      </c>
      <c r="K23" s="46">
        <v>0</v>
      </c>
      <c r="L23" s="46">
        <f>130+225</f>
        <v>355</v>
      </c>
      <c r="M23" s="46">
        <v>175</v>
      </c>
      <c r="N23" s="46">
        <f>130</f>
        <v>130</v>
      </c>
      <c r="O23" s="46">
        <f>160+225</f>
        <v>385</v>
      </c>
    </row>
    <row r="24" spans="1:15" ht="15" customHeight="1" x14ac:dyDescent="0.2">
      <c r="A24" s="45">
        <v>17</v>
      </c>
      <c r="B24" s="45" t="s">
        <v>427</v>
      </c>
      <c r="C24" s="46">
        <f t="shared" si="0"/>
        <v>2525</v>
      </c>
      <c r="D24" s="46">
        <v>0</v>
      </c>
      <c r="E24" s="46">
        <v>0</v>
      </c>
      <c r="F24" s="46">
        <v>0</v>
      </c>
      <c r="G24" s="46">
        <v>0</v>
      </c>
      <c r="H24" s="46">
        <f>300+250</f>
        <v>550</v>
      </c>
      <c r="I24" s="46">
        <v>0</v>
      </c>
      <c r="J24" s="46">
        <v>0</v>
      </c>
      <c r="K24" s="46">
        <v>0</v>
      </c>
      <c r="L24" s="46">
        <f>350+375</f>
        <v>725</v>
      </c>
      <c r="M24" s="46">
        <f>225+300</f>
        <v>525</v>
      </c>
      <c r="N24" s="46">
        <f>375+350</f>
        <v>725</v>
      </c>
      <c r="O24" s="46">
        <v>0</v>
      </c>
    </row>
    <row r="25" spans="1:15" ht="15" customHeight="1" x14ac:dyDescent="0.2">
      <c r="A25" s="45">
        <v>18</v>
      </c>
      <c r="B25" s="45" t="s">
        <v>290</v>
      </c>
      <c r="C25" s="46">
        <f t="shared" si="0"/>
        <v>2500</v>
      </c>
      <c r="D25" s="46">
        <v>200</v>
      </c>
      <c r="E25" s="46">
        <f>300</f>
        <v>300</v>
      </c>
      <c r="F25" s="46">
        <f>350</f>
        <v>350</v>
      </c>
      <c r="G25" s="46">
        <f>350</f>
        <v>350</v>
      </c>
      <c r="H25" s="46">
        <f>200+200</f>
        <v>400</v>
      </c>
      <c r="I25" s="46">
        <v>0</v>
      </c>
      <c r="J25" s="46">
        <f>250</f>
        <v>250</v>
      </c>
      <c r="K25" s="46">
        <v>0</v>
      </c>
      <c r="L25" s="46">
        <v>0</v>
      </c>
      <c r="M25" s="46">
        <v>0</v>
      </c>
      <c r="N25" s="46">
        <f>325</f>
        <v>325</v>
      </c>
      <c r="O25" s="46">
        <v>325</v>
      </c>
    </row>
    <row r="26" spans="1:15" ht="15" customHeight="1" x14ac:dyDescent="0.2">
      <c r="A26" s="45">
        <v>19</v>
      </c>
      <c r="B26" s="45" t="s">
        <v>421</v>
      </c>
      <c r="C26" s="46">
        <f t="shared" si="0"/>
        <v>2055</v>
      </c>
      <c r="D26" s="46">
        <v>0</v>
      </c>
      <c r="E26" s="46">
        <v>0</v>
      </c>
      <c r="F26" s="46">
        <v>0</v>
      </c>
      <c r="G26" s="46">
        <f>130</f>
        <v>130</v>
      </c>
      <c r="H26" s="46">
        <v>0</v>
      </c>
      <c r="I26" s="46">
        <v>0</v>
      </c>
      <c r="J26" s="46">
        <v>0</v>
      </c>
      <c r="K26" s="46">
        <f>325+250</f>
        <v>575</v>
      </c>
      <c r="L26" s="46">
        <f>475+175</f>
        <v>650</v>
      </c>
      <c r="M26" s="46">
        <f>200</f>
        <v>200</v>
      </c>
      <c r="N26" s="46">
        <f>175+325</f>
        <v>500</v>
      </c>
      <c r="O26" s="46">
        <v>0</v>
      </c>
    </row>
    <row r="27" spans="1:15" ht="15" customHeight="1" x14ac:dyDescent="0.2">
      <c r="A27" s="45">
        <v>20</v>
      </c>
      <c r="B27" s="45" t="s">
        <v>387</v>
      </c>
      <c r="C27" s="46">
        <f t="shared" si="0"/>
        <v>1815</v>
      </c>
      <c r="D27" s="46">
        <v>325</v>
      </c>
      <c r="E27" s="46">
        <v>0</v>
      </c>
      <c r="F27" s="46">
        <f>130+225</f>
        <v>355</v>
      </c>
      <c r="G27" s="46">
        <v>0</v>
      </c>
      <c r="H27" s="46">
        <v>0</v>
      </c>
      <c r="I27" s="46">
        <v>325</v>
      </c>
      <c r="J27" s="46">
        <v>160</v>
      </c>
      <c r="K27" s="46">
        <f>375</f>
        <v>375</v>
      </c>
      <c r="L27" s="46">
        <v>0</v>
      </c>
      <c r="M27" s="46">
        <v>0</v>
      </c>
      <c r="N27" s="46">
        <v>0</v>
      </c>
      <c r="O27" s="57">
        <v>275</v>
      </c>
    </row>
    <row r="28" spans="1:15" ht="15" customHeight="1" x14ac:dyDescent="0.2">
      <c r="A28" s="45">
        <v>21</v>
      </c>
      <c r="B28" s="45" t="s">
        <v>348</v>
      </c>
      <c r="C28" s="46">
        <f t="shared" si="0"/>
        <v>1695</v>
      </c>
      <c r="D28" s="46">
        <v>0</v>
      </c>
      <c r="E28" s="46">
        <v>145</v>
      </c>
      <c r="F28" s="46">
        <f>160+425</f>
        <v>585</v>
      </c>
      <c r="G28" s="46">
        <f>475+115</f>
        <v>590</v>
      </c>
      <c r="H28" s="46">
        <v>375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</row>
    <row r="29" spans="1:15" ht="15" customHeight="1" x14ac:dyDescent="0.2">
      <c r="A29" s="45">
        <v>22</v>
      </c>
      <c r="B29" s="45" t="s">
        <v>396</v>
      </c>
      <c r="C29" s="46">
        <f t="shared" si="0"/>
        <v>1405</v>
      </c>
      <c r="D29" s="46">
        <v>0</v>
      </c>
      <c r="E29" s="46">
        <v>300</v>
      </c>
      <c r="F29" s="46">
        <f>115</f>
        <v>115</v>
      </c>
      <c r="G29" s="46">
        <v>0</v>
      </c>
      <c r="H29" s="46">
        <v>0</v>
      </c>
      <c r="I29" s="46">
        <v>0</v>
      </c>
      <c r="J29" s="46">
        <f>145</f>
        <v>145</v>
      </c>
      <c r="K29" s="46">
        <v>0</v>
      </c>
      <c r="L29" s="46">
        <v>0</v>
      </c>
      <c r="M29" s="46">
        <f>145+325</f>
        <v>470</v>
      </c>
      <c r="N29" s="46">
        <v>375</v>
      </c>
      <c r="O29" s="46">
        <v>0</v>
      </c>
    </row>
    <row r="30" spans="1:15" ht="15" customHeight="1" x14ac:dyDescent="0.2">
      <c r="A30" s="45">
        <v>23</v>
      </c>
      <c r="B30" s="45" t="s">
        <v>318</v>
      </c>
      <c r="C30" s="46">
        <f t="shared" si="0"/>
        <v>1300</v>
      </c>
      <c r="D30" s="46">
        <v>300</v>
      </c>
      <c r="E30" s="46">
        <f>425</f>
        <v>425</v>
      </c>
      <c r="F30" s="46">
        <v>0</v>
      </c>
      <c r="G30" s="46">
        <v>0</v>
      </c>
      <c r="H30" s="46">
        <v>0</v>
      </c>
      <c r="I30" s="46">
        <f>375+200</f>
        <v>575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</row>
    <row r="31" spans="1:15" ht="15" customHeight="1" x14ac:dyDescent="0.2">
      <c r="A31" s="45">
        <v>24</v>
      </c>
      <c r="B31" s="45" t="s">
        <v>381</v>
      </c>
      <c r="C31" s="46">
        <f t="shared" si="0"/>
        <v>1275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f>275</f>
        <v>275</v>
      </c>
      <c r="J31" s="46">
        <v>0</v>
      </c>
      <c r="K31" s="46">
        <v>475</v>
      </c>
      <c r="L31" s="46">
        <v>0</v>
      </c>
      <c r="M31" s="46">
        <f>325</f>
        <v>325</v>
      </c>
      <c r="N31" s="46">
        <f>200</f>
        <v>200</v>
      </c>
      <c r="O31" s="46">
        <v>0</v>
      </c>
    </row>
    <row r="32" spans="1:15" ht="15" customHeight="1" x14ac:dyDescent="0.2">
      <c r="A32" s="45">
        <v>25</v>
      </c>
      <c r="B32" s="45" t="s">
        <v>389</v>
      </c>
      <c r="C32" s="46">
        <f t="shared" si="0"/>
        <v>1230</v>
      </c>
      <c r="D32" s="46">
        <v>0</v>
      </c>
      <c r="E32" s="46">
        <v>275</v>
      </c>
      <c r="F32" s="46">
        <v>0</v>
      </c>
      <c r="G32" s="46">
        <v>0</v>
      </c>
      <c r="H32" s="46">
        <v>0</v>
      </c>
      <c r="I32" s="46">
        <v>0</v>
      </c>
      <c r="J32" s="46">
        <v>130</v>
      </c>
      <c r="K32" s="46">
        <v>0</v>
      </c>
      <c r="L32" s="46">
        <v>275</v>
      </c>
      <c r="M32" s="46">
        <v>0</v>
      </c>
      <c r="N32" s="57">
        <f>225</f>
        <v>225</v>
      </c>
      <c r="O32" s="57">
        <f>325</f>
        <v>325</v>
      </c>
    </row>
    <row r="33" spans="1:15" ht="15" customHeight="1" x14ac:dyDescent="0.2">
      <c r="A33" s="45">
        <v>26</v>
      </c>
      <c r="B33" s="45" t="s">
        <v>426</v>
      </c>
      <c r="C33" s="46">
        <f t="shared" si="0"/>
        <v>1225</v>
      </c>
      <c r="D33" s="46">
        <v>0</v>
      </c>
      <c r="E33" s="46">
        <v>0</v>
      </c>
      <c r="F33" s="46">
        <v>0</v>
      </c>
      <c r="G33" s="46">
        <v>0</v>
      </c>
      <c r="H33" s="46">
        <f>350</f>
        <v>350</v>
      </c>
      <c r="I33" s="46">
        <v>0</v>
      </c>
      <c r="J33" s="46">
        <f>300</f>
        <v>300</v>
      </c>
      <c r="K33" s="46">
        <v>575</v>
      </c>
      <c r="L33" s="46">
        <v>0</v>
      </c>
      <c r="M33" s="46">
        <v>0</v>
      </c>
      <c r="N33" s="46">
        <v>0</v>
      </c>
      <c r="O33" s="46">
        <v>0</v>
      </c>
    </row>
    <row r="34" spans="1:15" ht="15" customHeight="1" x14ac:dyDescent="0.2">
      <c r="A34" s="45">
        <v>27</v>
      </c>
      <c r="B34" s="45" t="s">
        <v>327</v>
      </c>
      <c r="C34" s="46">
        <f t="shared" si="0"/>
        <v>1050</v>
      </c>
      <c r="D34" s="46">
        <v>0</v>
      </c>
      <c r="E34" s="46">
        <v>325</v>
      </c>
      <c r="F34" s="46">
        <v>0</v>
      </c>
      <c r="G34" s="46">
        <v>0</v>
      </c>
      <c r="H34" s="46">
        <v>0</v>
      </c>
      <c r="I34" s="46">
        <f>300</f>
        <v>300</v>
      </c>
      <c r="J34" s="46">
        <v>0</v>
      </c>
      <c r="K34" s="46">
        <v>0</v>
      </c>
      <c r="L34" s="46">
        <v>0</v>
      </c>
      <c r="M34" s="46">
        <v>0</v>
      </c>
      <c r="N34" s="46">
        <f>425</f>
        <v>425</v>
      </c>
      <c r="O34" s="46">
        <v>0</v>
      </c>
    </row>
    <row r="35" spans="1:15" ht="15" customHeight="1" x14ac:dyDescent="0.2">
      <c r="A35" s="45">
        <v>28</v>
      </c>
      <c r="B35" s="45" t="s">
        <v>359</v>
      </c>
      <c r="C35" s="46">
        <f t="shared" si="0"/>
        <v>980</v>
      </c>
      <c r="D35" s="46">
        <v>0</v>
      </c>
      <c r="E35" s="46">
        <v>350</v>
      </c>
      <c r="F35" s="46">
        <v>0</v>
      </c>
      <c r="G35" s="46">
        <v>0</v>
      </c>
      <c r="H35" s="46">
        <v>130</v>
      </c>
      <c r="I35" s="46">
        <f>200</f>
        <v>200</v>
      </c>
      <c r="J35" s="46">
        <v>0</v>
      </c>
      <c r="K35" s="46">
        <v>300</v>
      </c>
      <c r="L35" s="46">
        <v>0</v>
      </c>
      <c r="M35" s="46">
        <v>0</v>
      </c>
      <c r="N35" s="46">
        <v>0</v>
      </c>
      <c r="O35" s="46">
        <v>0</v>
      </c>
    </row>
    <row r="36" spans="1:15" ht="15" customHeight="1" x14ac:dyDescent="0.2">
      <c r="A36" s="45">
        <v>29</v>
      </c>
      <c r="B36" s="45" t="s">
        <v>436</v>
      </c>
      <c r="C36" s="46">
        <f t="shared" si="0"/>
        <v>910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f>160</f>
        <v>160</v>
      </c>
      <c r="L36" s="46">
        <v>0</v>
      </c>
      <c r="M36" s="46">
        <v>0</v>
      </c>
      <c r="N36" s="46">
        <v>475</v>
      </c>
      <c r="O36" s="46">
        <f>275</f>
        <v>275</v>
      </c>
    </row>
    <row r="37" spans="1:15" ht="15" customHeight="1" x14ac:dyDescent="0.2">
      <c r="A37" s="45">
        <v>30</v>
      </c>
      <c r="B37" s="45" t="s">
        <v>417</v>
      </c>
      <c r="C37" s="46">
        <f t="shared" si="0"/>
        <v>875</v>
      </c>
      <c r="D37" s="46">
        <v>0</v>
      </c>
      <c r="E37" s="46">
        <v>0</v>
      </c>
      <c r="F37" s="46">
        <v>0</v>
      </c>
      <c r="G37" s="46">
        <f>300</f>
        <v>300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57">
        <v>575</v>
      </c>
    </row>
    <row r="38" spans="1:15" ht="15" customHeight="1" x14ac:dyDescent="0.2">
      <c r="A38" s="45">
        <v>31</v>
      </c>
      <c r="B38" s="45" t="s">
        <v>386</v>
      </c>
      <c r="C38" s="46">
        <f t="shared" si="0"/>
        <v>850</v>
      </c>
      <c r="D38" s="46">
        <v>0</v>
      </c>
      <c r="E38" s="46">
        <v>0</v>
      </c>
      <c r="F38" s="46">
        <f>275</f>
        <v>275</v>
      </c>
      <c r="G38" s="46">
        <f>575</f>
        <v>575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</row>
    <row r="39" spans="1:15" ht="15" customHeight="1" x14ac:dyDescent="0.2">
      <c r="A39" s="45">
        <v>32</v>
      </c>
      <c r="B39" s="45" t="s">
        <v>442</v>
      </c>
      <c r="C39" s="46">
        <f t="shared" si="0"/>
        <v>770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f>275+350</f>
        <v>625</v>
      </c>
      <c r="N39" s="46">
        <v>145</v>
      </c>
      <c r="O39" s="46">
        <v>0</v>
      </c>
    </row>
    <row r="40" spans="1:15" ht="15" customHeight="1" x14ac:dyDescent="0.2">
      <c r="A40" s="48">
        <v>33</v>
      </c>
      <c r="B40" s="48" t="s">
        <v>316</v>
      </c>
      <c r="C40" s="49">
        <f t="shared" ref="C40:C71" si="1">SUM(D40:O40)</f>
        <v>675</v>
      </c>
      <c r="D40" s="49">
        <v>350</v>
      </c>
      <c r="E40" s="49">
        <f>325</f>
        <v>325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v>0</v>
      </c>
    </row>
    <row r="41" spans="1:15" ht="15" customHeight="1" x14ac:dyDescent="0.2">
      <c r="A41" s="48">
        <v>34</v>
      </c>
      <c r="B41" s="48" t="s">
        <v>438</v>
      </c>
      <c r="C41" s="49">
        <f t="shared" si="1"/>
        <v>585</v>
      </c>
      <c r="D41" s="49">
        <v>0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f>425+160</f>
        <v>585</v>
      </c>
      <c r="M41" s="49">
        <v>0</v>
      </c>
      <c r="N41" s="49">
        <v>0</v>
      </c>
      <c r="O41" s="49">
        <v>0</v>
      </c>
    </row>
    <row r="42" spans="1:15" ht="15" customHeight="1" x14ac:dyDescent="0.2">
      <c r="A42" s="48">
        <v>35</v>
      </c>
      <c r="B42" s="48" t="s">
        <v>299</v>
      </c>
      <c r="C42" s="49">
        <f t="shared" si="1"/>
        <v>575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f>575</f>
        <v>575</v>
      </c>
    </row>
    <row r="43" spans="1:15" ht="15" customHeight="1" x14ac:dyDescent="0.2">
      <c r="A43" s="48">
        <v>35</v>
      </c>
      <c r="B43" s="48" t="s">
        <v>321</v>
      </c>
      <c r="C43" s="49">
        <f t="shared" si="1"/>
        <v>575</v>
      </c>
      <c r="D43" s="49">
        <v>0</v>
      </c>
      <c r="E43" s="49">
        <v>0</v>
      </c>
      <c r="F43" s="49">
        <v>0</v>
      </c>
      <c r="G43" s="49">
        <v>0</v>
      </c>
      <c r="H43" s="49">
        <v>160</v>
      </c>
      <c r="I43" s="49">
        <f>115+300</f>
        <v>415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v>0</v>
      </c>
    </row>
    <row r="44" spans="1:15" ht="15" customHeight="1" x14ac:dyDescent="0.2">
      <c r="A44" s="48">
        <v>35</v>
      </c>
      <c r="B44" s="48" t="s">
        <v>366</v>
      </c>
      <c r="C44" s="49">
        <f t="shared" si="1"/>
        <v>575</v>
      </c>
      <c r="D44" s="49">
        <v>0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f>575</f>
        <v>575</v>
      </c>
      <c r="L44" s="49">
        <v>0</v>
      </c>
      <c r="M44" s="49">
        <v>0</v>
      </c>
      <c r="N44" s="49">
        <v>0</v>
      </c>
      <c r="O44" s="49">
        <v>0</v>
      </c>
    </row>
    <row r="45" spans="1:15" ht="15" customHeight="1" x14ac:dyDescent="0.2">
      <c r="A45" s="48">
        <v>35</v>
      </c>
      <c r="B45" s="48" t="s">
        <v>423</v>
      </c>
      <c r="C45" s="49">
        <f t="shared" si="1"/>
        <v>575</v>
      </c>
      <c r="D45" s="49">
        <v>0</v>
      </c>
      <c r="E45" s="49">
        <v>0</v>
      </c>
      <c r="F45" s="49">
        <v>0</v>
      </c>
      <c r="G45" s="49">
        <f>575</f>
        <v>575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v>0</v>
      </c>
    </row>
    <row r="46" spans="1:15" ht="15" customHeight="1" x14ac:dyDescent="0.2">
      <c r="A46" s="48">
        <v>35</v>
      </c>
      <c r="B46" s="48" t="s">
        <v>410</v>
      </c>
      <c r="C46" s="49">
        <f t="shared" si="1"/>
        <v>575</v>
      </c>
      <c r="D46" s="49">
        <v>575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</row>
    <row r="47" spans="1:15" ht="15" customHeight="1" x14ac:dyDescent="0.2">
      <c r="A47" s="48">
        <v>35</v>
      </c>
      <c r="B47" s="48" t="s">
        <v>424</v>
      </c>
      <c r="C47" s="49">
        <f t="shared" si="1"/>
        <v>575</v>
      </c>
      <c r="D47" s="49">
        <v>0</v>
      </c>
      <c r="E47" s="49">
        <v>0</v>
      </c>
      <c r="F47" s="49">
        <v>0</v>
      </c>
      <c r="G47" s="49">
        <v>0</v>
      </c>
      <c r="H47" s="49">
        <f>575</f>
        <v>575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v>0</v>
      </c>
    </row>
    <row r="48" spans="1:15" ht="15" customHeight="1" x14ac:dyDescent="0.2">
      <c r="A48" s="48">
        <v>36</v>
      </c>
      <c r="B48" s="48" t="s">
        <v>413</v>
      </c>
      <c r="C48" s="49">
        <f t="shared" si="1"/>
        <v>540</v>
      </c>
      <c r="D48" s="49">
        <v>0</v>
      </c>
      <c r="E48" s="49">
        <f>115</f>
        <v>115</v>
      </c>
      <c r="F48" s="49">
        <f>175+250</f>
        <v>425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v>0</v>
      </c>
    </row>
    <row r="49" spans="1:15" ht="15" customHeight="1" x14ac:dyDescent="0.2">
      <c r="A49" s="48">
        <v>37</v>
      </c>
      <c r="B49" s="48" t="s">
        <v>440</v>
      </c>
      <c r="C49" s="49">
        <f t="shared" si="1"/>
        <v>475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f>475</f>
        <v>475</v>
      </c>
      <c r="N49" s="49">
        <v>0</v>
      </c>
      <c r="O49" s="49">
        <v>0</v>
      </c>
    </row>
    <row r="50" spans="1:15" ht="15" customHeight="1" x14ac:dyDescent="0.2">
      <c r="A50" s="48">
        <v>37</v>
      </c>
      <c r="B50" s="48" t="s">
        <v>431</v>
      </c>
      <c r="C50" s="49">
        <f t="shared" si="1"/>
        <v>475</v>
      </c>
      <c r="D50" s="49">
        <v>0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f>475</f>
        <v>475</v>
      </c>
      <c r="L50" s="49">
        <v>0</v>
      </c>
      <c r="M50" s="49">
        <v>0</v>
      </c>
      <c r="N50" s="49">
        <v>0</v>
      </c>
      <c r="O50" s="49">
        <v>0</v>
      </c>
    </row>
    <row r="51" spans="1:15" ht="15" customHeight="1" x14ac:dyDescent="0.2">
      <c r="A51" s="48">
        <v>37</v>
      </c>
      <c r="B51" s="48" t="s">
        <v>350</v>
      </c>
      <c r="C51" s="49">
        <f t="shared" si="1"/>
        <v>475</v>
      </c>
      <c r="D51" s="49">
        <v>475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49">
        <v>0</v>
      </c>
    </row>
    <row r="52" spans="1:15" ht="15" customHeight="1" x14ac:dyDescent="0.2">
      <c r="A52" s="48">
        <v>37</v>
      </c>
      <c r="B52" s="48" t="s">
        <v>447</v>
      </c>
      <c r="C52" s="49">
        <f t="shared" si="1"/>
        <v>475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v>475</v>
      </c>
    </row>
    <row r="53" spans="1:15" ht="15" customHeight="1" x14ac:dyDescent="0.2">
      <c r="A53" s="48">
        <v>38</v>
      </c>
      <c r="B53" s="48" t="s">
        <v>278</v>
      </c>
      <c r="C53" s="49">
        <f t="shared" si="1"/>
        <v>465</v>
      </c>
      <c r="D53" s="49">
        <v>0</v>
      </c>
      <c r="E53" s="49">
        <f>130</f>
        <v>130</v>
      </c>
      <c r="F53" s="49">
        <v>0</v>
      </c>
      <c r="G53" s="49">
        <v>0</v>
      </c>
      <c r="H53" s="49">
        <v>0</v>
      </c>
      <c r="I53" s="49">
        <f>160</f>
        <v>160</v>
      </c>
      <c r="J53" s="49">
        <v>0</v>
      </c>
      <c r="K53" s="49">
        <v>0</v>
      </c>
      <c r="L53" s="49">
        <f>175</f>
        <v>175</v>
      </c>
      <c r="M53" s="49">
        <v>0</v>
      </c>
      <c r="N53" s="49">
        <v>0</v>
      </c>
      <c r="O53" s="49">
        <v>0</v>
      </c>
    </row>
    <row r="54" spans="1:15" ht="15" customHeight="1" x14ac:dyDescent="0.2">
      <c r="A54" s="48">
        <v>39</v>
      </c>
      <c r="B54" s="48" t="s">
        <v>446</v>
      </c>
      <c r="C54" s="49">
        <f t="shared" si="1"/>
        <v>450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v>200</v>
      </c>
      <c r="O54" s="49">
        <f>250</f>
        <v>250</v>
      </c>
    </row>
    <row r="55" spans="1:15" ht="15" customHeight="1" x14ac:dyDescent="0.2">
      <c r="A55" s="48">
        <v>40</v>
      </c>
      <c r="B55" s="48" t="s">
        <v>376</v>
      </c>
      <c r="C55" s="49">
        <f t="shared" si="1"/>
        <v>425</v>
      </c>
      <c r="D55" s="49">
        <v>425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v>0</v>
      </c>
      <c r="O55" s="49">
        <v>0</v>
      </c>
    </row>
    <row r="56" spans="1:15" ht="15" customHeight="1" x14ac:dyDescent="0.2">
      <c r="A56" s="48">
        <v>40</v>
      </c>
      <c r="B56" s="48" t="s">
        <v>411</v>
      </c>
      <c r="C56" s="49">
        <f t="shared" si="1"/>
        <v>425</v>
      </c>
      <c r="D56" s="49">
        <v>425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v>0</v>
      </c>
      <c r="O56" s="49">
        <v>0</v>
      </c>
    </row>
    <row r="57" spans="1:15" ht="15" customHeight="1" x14ac:dyDescent="0.2">
      <c r="A57" s="48">
        <v>40</v>
      </c>
      <c r="B57" s="48" t="s">
        <v>428</v>
      </c>
      <c r="C57" s="49">
        <f t="shared" si="1"/>
        <v>425</v>
      </c>
      <c r="D57" s="49">
        <v>0</v>
      </c>
      <c r="E57" s="49">
        <v>0</v>
      </c>
      <c r="F57" s="49">
        <v>0</v>
      </c>
      <c r="G57" s="49">
        <v>0</v>
      </c>
      <c r="H57" s="49">
        <f>250</f>
        <v>250</v>
      </c>
      <c r="I57" s="49">
        <v>0</v>
      </c>
      <c r="J57" s="49">
        <f>175</f>
        <v>175</v>
      </c>
      <c r="K57" s="49">
        <v>0</v>
      </c>
      <c r="L57" s="49">
        <v>0</v>
      </c>
      <c r="M57" s="49">
        <v>0</v>
      </c>
      <c r="N57" s="49">
        <v>0</v>
      </c>
      <c r="O57" s="49">
        <v>0</v>
      </c>
    </row>
    <row r="58" spans="1:15" ht="15" customHeight="1" x14ac:dyDescent="0.2">
      <c r="A58" s="48">
        <v>40</v>
      </c>
      <c r="B58" s="48" t="s">
        <v>425</v>
      </c>
      <c r="C58" s="49">
        <f t="shared" si="1"/>
        <v>425</v>
      </c>
      <c r="D58" s="49">
        <v>0</v>
      </c>
      <c r="E58" s="49">
        <v>0</v>
      </c>
      <c r="F58" s="49">
        <v>0</v>
      </c>
      <c r="G58" s="49">
        <v>0</v>
      </c>
      <c r="H58" s="49">
        <v>425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v>0</v>
      </c>
      <c r="O58" s="49">
        <v>0</v>
      </c>
    </row>
    <row r="59" spans="1:15" ht="15" customHeight="1" x14ac:dyDescent="0.2">
      <c r="A59" s="48">
        <v>41</v>
      </c>
      <c r="B59" s="48" t="s">
        <v>383</v>
      </c>
      <c r="C59" s="49">
        <f t="shared" si="1"/>
        <v>375</v>
      </c>
      <c r="D59" s="49">
        <v>0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f>375</f>
        <v>375</v>
      </c>
      <c r="M59" s="49">
        <v>0</v>
      </c>
      <c r="N59" s="49">
        <v>0</v>
      </c>
      <c r="O59" s="49">
        <v>0</v>
      </c>
    </row>
    <row r="60" spans="1:15" ht="15" customHeight="1" x14ac:dyDescent="0.2">
      <c r="A60" s="48">
        <v>41</v>
      </c>
      <c r="B60" s="48" t="s">
        <v>445</v>
      </c>
      <c r="C60" s="49">
        <f t="shared" si="1"/>
        <v>375</v>
      </c>
      <c r="D60" s="49">
        <v>0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v>0</v>
      </c>
      <c r="O60" s="49">
        <f>375</f>
        <v>375</v>
      </c>
    </row>
    <row r="61" spans="1:15" ht="15" customHeight="1" x14ac:dyDescent="0.2">
      <c r="A61" s="48">
        <v>42</v>
      </c>
      <c r="B61" s="48" t="s">
        <v>343</v>
      </c>
      <c r="C61" s="49">
        <f t="shared" si="1"/>
        <v>370</v>
      </c>
      <c r="D61" s="49">
        <v>0</v>
      </c>
      <c r="E61" s="49">
        <v>0</v>
      </c>
      <c r="F61" s="49">
        <v>0</v>
      </c>
      <c r="G61" s="49">
        <v>0</v>
      </c>
      <c r="H61" s="49">
        <v>145</v>
      </c>
      <c r="I61" s="49">
        <f>225</f>
        <v>225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49">
        <v>0</v>
      </c>
    </row>
    <row r="62" spans="1:15" ht="15" customHeight="1" x14ac:dyDescent="0.2">
      <c r="A62" s="50">
        <v>43</v>
      </c>
      <c r="B62" s="50" t="s">
        <v>422</v>
      </c>
      <c r="C62" s="43">
        <f t="shared" si="1"/>
        <v>365</v>
      </c>
      <c r="D62" s="43">
        <v>0</v>
      </c>
      <c r="E62" s="43">
        <v>0</v>
      </c>
      <c r="F62" s="43">
        <v>0</v>
      </c>
      <c r="G62" s="43">
        <f>115</f>
        <v>115</v>
      </c>
      <c r="H62" s="43">
        <v>0</v>
      </c>
      <c r="I62" s="43">
        <v>250</v>
      </c>
      <c r="J62" s="43">
        <v>0</v>
      </c>
      <c r="K62" s="43">
        <v>0</v>
      </c>
      <c r="L62" s="43">
        <v>0</v>
      </c>
      <c r="M62" s="43">
        <v>0</v>
      </c>
      <c r="N62" s="43">
        <v>0</v>
      </c>
      <c r="O62" s="43">
        <v>0</v>
      </c>
    </row>
    <row r="63" spans="1:15" ht="15" customHeight="1" x14ac:dyDescent="0.2">
      <c r="A63" s="50">
        <v>43</v>
      </c>
      <c r="B63" s="50" t="s">
        <v>310</v>
      </c>
      <c r="C63" s="43">
        <f t="shared" si="1"/>
        <v>365</v>
      </c>
      <c r="D63" s="43">
        <v>0</v>
      </c>
      <c r="E63" s="43">
        <f>250</f>
        <v>250</v>
      </c>
      <c r="F63" s="43">
        <v>0</v>
      </c>
      <c r="G63" s="43">
        <v>0</v>
      </c>
      <c r="H63" s="43">
        <v>0</v>
      </c>
      <c r="I63" s="43">
        <v>0</v>
      </c>
      <c r="J63" s="43">
        <f>115</f>
        <v>115</v>
      </c>
      <c r="K63" s="43">
        <v>0</v>
      </c>
      <c r="L63" s="43">
        <v>0</v>
      </c>
      <c r="M63" s="43">
        <v>0</v>
      </c>
      <c r="N63" s="43">
        <v>0</v>
      </c>
      <c r="O63" s="43">
        <v>0</v>
      </c>
    </row>
    <row r="64" spans="1:15" ht="15" customHeight="1" x14ac:dyDescent="0.2">
      <c r="A64" s="50">
        <v>44</v>
      </c>
      <c r="B64" s="50" t="s">
        <v>448</v>
      </c>
      <c r="C64" s="43">
        <f t="shared" si="1"/>
        <v>350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4">
        <v>350</v>
      </c>
    </row>
    <row r="65" spans="1:15" ht="15" customHeight="1" x14ac:dyDescent="0.2">
      <c r="A65" s="50">
        <v>44</v>
      </c>
      <c r="B65" s="50" t="s">
        <v>432</v>
      </c>
      <c r="C65" s="43">
        <f t="shared" si="1"/>
        <v>350</v>
      </c>
      <c r="D65" s="43">
        <v>0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f>350</f>
        <v>350</v>
      </c>
      <c r="L65" s="43">
        <v>0</v>
      </c>
      <c r="M65" s="43">
        <v>0</v>
      </c>
      <c r="N65" s="43">
        <v>0</v>
      </c>
      <c r="O65" s="43">
        <v>0</v>
      </c>
    </row>
    <row r="66" spans="1:15" ht="15" customHeight="1" x14ac:dyDescent="0.2">
      <c r="A66" s="50">
        <v>45</v>
      </c>
      <c r="B66" s="50" t="s">
        <v>416</v>
      </c>
      <c r="C66" s="43">
        <f t="shared" si="1"/>
        <v>300</v>
      </c>
      <c r="D66" s="43">
        <v>0</v>
      </c>
      <c r="E66" s="43">
        <v>0</v>
      </c>
      <c r="F66" s="43">
        <f>300</f>
        <v>300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3">
        <v>0</v>
      </c>
    </row>
    <row r="67" spans="1:15" ht="15" customHeight="1" x14ac:dyDescent="0.2">
      <c r="A67" s="50">
        <v>45</v>
      </c>
      <c r="B67" s="50" t="s">
        <v>433</v>
      </c>
      <c r="C67" s="43">
        <f t="shared" si="1"/>
        <v>300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f>300</f>
        <v>300</v>
      </c>
      <c r="L67" s="43">
        <v>0</v>
      </c>
      <c r="M67" s="43">
        <v>0</v>
      </c>
      <c r="N67" s="43">
        <v>0</v>
      </c>
      <c r="O67" s="43">
        <v>0</v>
      </c>
    </row>
    <row r="68" spans="1:15" ht="15" customHeight="1" x14ac:dyDescent="0.2">
      <c r="A68" s="50">
        <v>45</v>
      </c>
      <c r="B68" s="50" t="s">
        <v>441</v>
      </c>
      <c r="C68" s="43">
        <f t="shared" si="1"/>
        <v>300</v>
      </c>
      <c r="D68" s="43">
        <v>0</v>
      </c>
      <c r="E68" s="43"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4">
        <f>300</f>
        <v>300</v>
      </c>
      <c r="N68" s="43">
        <v>0</v>
      </c>
      <c r="O68" s="43">
        <v>0</v>
      </c>
    </row>
    <row r="69" spans="1:15" ht="15" customHeight="1" x14ac:dyDescent="0.2">
      <c r="A69" s="50">
        <v>46</v>
      </c>
      <c r="B69" s="50" t="s">
        <v>205</v>
      </c>
      <c r="C69" s="43">
        <f t="shared" si="1"/>
        <v>275</v>
      </c>
      <c r="D69" s="43">
        <v>0</v>
      </c>
      <c r="E69" s="43">
        <v>0</v>
      </c>
      <c r="F69" s="43">
        <v>0</v>
      </c>
      <c r="G69" s="43">
        <f>275</f>
        <v>275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3">
        <v>0</v>
      </c>
    </row>
    <row r="70" spans="1:15" ht="15" customHeight="1" x14ac:dyDescent="0.2">
      <c r="A70" s="50">
        <v>47</v>
      </c>
      <c r="B70" s="50" t="s">
        <v>129</v>
      </c>
      <c r="C70" s="43">
        <f t="shared" si="1"/>
        <v>250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f>250</f>
        <v>250</v>
      </c>
      <c r="L70" s="43">
        <v>0</v>
      </c>
      <c r="M70" s="43">
        <v>0</v>
      </c>
      <c r="N70" s="43">
        <v>0</v>
      </c>
      <c r="O70" s="43">
        <v>0</v>
      </c>
    </row>
    <row r="71" spans="1:15" ht="15" customHeight="1" x14ac:dyDescent="0.2">
      <c r="A71" s="50">
        <v>47</v>
      </c>
      <c r="B71" s="50" t="s">
        <v>439</v>
      </c>
      <c r="C71" s="43">
        <f t="shared" si="1"/>
        <v>250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f>250</f>
        <v>250</v>
      </c>
      <c r="M71" s="43">
        <v>0</v>
      </c>
      <c r="N71" s="43">
        <v>0</v>
      </c>
      <c r="O71" s="43">
        <v>0</v>
      </c>
    </row>
    <row r="72" spans="1:15" ht="15" customHeight="1" x14ac:dyDescent="0.2">
      <c r="A72" s="50">
        <v>47</v>
      </c>
      <c r="B72" s="50" t="s">
        <v>418</v>
      </c>
      <c r="C72" s="43">
        <f t="shared" ref="C72:C90" si="2">SUM(D72:O72)</f>
        <v>250</v>
      </c>
      <c r="D72" s="43">
        <v>0</v>
      </c>
      <c r="E72" s="43">
        <v>0</v>
      </c>
      <c r="F72" s="43">
        <v>0</v>
      </c>
      <c r="G72" s="43">
        <f>250</f>
        <v>250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>
        <v>0</v>
      </c>
    </row>
    <row r="73" spans="1:15" ht="15" customHeight="1" x14ac:dyDescent="0.2">
      <c r="A73" s="50">
        <v>48</v>
      </c>
      <c r="B73" s="50" t="s">
        <v>444</v>
      </c>
      <c r="C73" s="43">
        <f t="shared" si="2"/>
        <v>225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43">
        <v>0</v>
      </c>
      <c r="L73" s="43">
        <v>0</v>
      </c>
      <c r="M73" s="43">
        <v>225</v>
      </c>
      <c r="N73" s="43">
        <v>0</v>
      </c>
      <c r="O73" s="43">
        <v>0</v>
      </c>
    </row>
    <row r="74" spans="1:15" ht="15" customHeight="1" x14ac:dyDescent="0.2">
      <c r="A74" s="50">
        <v>48</v>
      </c>
      <c r="B74" s="50" t="s">
        <v>434</v>
      </c>
      <c r="C74" s="43">
        <f t="shared" si="2"/>
        <v>225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225</v>
      </c>
      <c r="L74" s="43">
        <v>0</v>
      </c>
      <c r="M74" s="43">
        <v>0</v>
      </c>
      <c r="N74" s="43">
        <v>0</v>
      </c>
      <c r="O74" s="43">
        <v>0</v>
      </c>
    </row>
    <row r="75" spans="1:15" ht="15" customHeight="1" x14ac:dyDescent="0.2">
      <c r="A75" s="50">
        <v>48</v>
      </c>
      <c r="B75" s="50" t="s">
        <v>430</v>
      </c>
      <c r="C75" s="43">
        <f t="shared" si="2"/>
        <v>225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225</v>
      </c>
      <c r="K75" s="43">
        <v>0</v>
      </c>
      <c r="L75" s="43">
        <v>0</v>
      </c>
      <c r="M75" s="43">
        <v>0</v>
      </c>
      <c r="N75" s="43">
        <v>0</v>
      </c>
      <c r="O75" s="43">
        <v>0</v>
      </c>
    </row>
    <row r="76" spans="1:15" ht="15" customHeight="1" x14ac:dyDescent="0.2">
      <c r="A76" s="50">
        <v>49</v>
      </c>
      <c r="B76" s="50" t="s">
        <v>296</v>
      </c>
      <c r="C76" s="43">
        <f t="shared" si="2"/>
        <v>200</v>
      </c>
      <c r="D76" s="43">
        <v>0</v>
      </c>
      <c r="E76" s="43">
        <v>0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43">
        <v>0</v>
      </c>
      <c r="N76" s="43">
        <v>0</v>
      </c>
      <c r="O76" s="43">
        <f>200</f>
        <v>200</v>
      </c>
    </row>
    <row r="77" spans="1:15" ht="15" customHeight="1" x14ac:dyDescent="0.2">
      <c r="A77" s="50">
        <v>50</v>
      </c>
      <c r="B77" s="50" t="s">
        <v>449</v>
      </c>
      <c r="C77" s="43">
        <f t="shared" si="2"/>
        <v>175</v>
      </c>
      <c r="D77" s="43">
        <v>0</v>
      </c>
      <c r="E77" s="43">
        <v>0</v>
      </c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3">
        <v>0</v>
      </c>
      <c r="O77" s="44">
        <v>175</v>
      </c>
    </row>
    <row r="78" spans="1:15" ht="15" customHeight="1" x14ac:dyDescent="0.2">
      <c r="A78" s="50">
        <v>50</v>
      </c>
      <c r="B78" s="50" t="s">
        <v>435</v>
      </c>
      <c r="C78" s="43">
        <f t="shared" si="2"/>
        <v>175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f>175</f>
        <v>175</v>
      </c>
      <c r="L78" s="43">
        <v>0</v>
      </c>
      <c r="M78" s="43">
        <v>0</v>
      </c>
      <c r="N78" s="43">
        <v>0</v>
      </c>
      <c r="O78" s="43">
        <v>0</v>
      </c>
    </row>
    <row r="79" spans="1:15" ht="15" customHeight="1" x14ac:dyDescent="0.2">
      <c r="A79" s="50">
        <v>50</v>
      </c>
      <c r="B79" s="50" t="s">
        <v>419</v>
      </c>
      <c r="C79" s="43">
        <f t="shared" si="2"/>
        <v>175</v>
      </c>
      <c r="D79" s="43">
        <v>0</v>
      </c>
      <c r="E79" s="43">
        <v>0</v>
      </c>
      <c r="F79" s="43">
        <v>0</v>
      </c>
      <c r="G79" s="43">
        <f>175</f>
        <v>175</v>
      </c>
      <c r="H79" s="43">
        <v>0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3">
        <v>0</v>
      </c>
      <c r="O79" s="43">
        <v>0</v>
      </c>
    </row>
    <row r="80" spans="1:15" ht="15" customHeight="1" x14ac:dyDescent="0.2">
      <c r="A80" s="50">
        <v>51</v>
      </c>
      <c r="B80" s="50" t="s">
        <v>362</v>
      </c>
      <c r="C80" s="43">
        <f t="shared" si="2"/>
        <v>160</v>
      </c>
      <c r="D80" s="43">
        <v>0</v>
      </c>
      <c r="E80" s="43">
        <v>0</v>
      </c>
      <c r="F80" s="43">
        <v>0</v>
      </c>
      <c r="G80" s="43">
        <v>0</v>
      </c>
      <c r="H80" s="43">
        <f>160</f>
        <v>160</v>
      </c>
      <c r="I80" s="43">
        <v>0</v>
      </c>
      <c r="J80" s="43">
        <v>0</v>
      </c>
      <c r="K80" s="43">
        <v>0</v>
      </c>
      <c r="L80" s="43">
        <v>0</v>
      </c>
      <c r="M80" s="43">
        <v>0</v>
      </c>
      <c r="N80" s="43">
        <v>0</v>
      </c>
      <c r="O80" s="43">
        <v>0</v>
      </c>
    </row>
    <row r="81" spans="1:15" ht="15" customHeight="1" x14ac:dyDescent="0.2">
      <c r="A81" s="50">
        <v>51</v>
      </c>
      <c r="B81" s="50" t="s">
        <v>420</v>
      </c>
      <c r="C81" s="43">
        <f t="shared" si="2"/>
        <v>160</v>
      </c>
      <c r="D81" s="43">
        <v>0</v>
      </c>
      <c r="E81" s="43">
        <v>0</v>
      </c>
      <c r="F81" s="43">
        <v>0</v>
      </c>
      <c r="G81" s="43">
        <f>160</f>
        <v>160</v>
      </c>
      <c r="H81" s="43">
        <v>0</v>
      </c>
      <c r="I81" s="43">
        <v>0</v>
      </c>
      <c r="J81" s="43">
        <v>0</v>
      </c>
      <c r="K81" s="43">
        <v>0</v>
      </c>
      <c r="L81" s="43">
        <v>0</v>
      </c>
      <c r="M81" s="43">
        <v>0</v>
      </c>
      <c r="N81" s="43">
        <v>0</v>
      </c>
      <c r="O81" s="43">
        <v>0</v>
      </c>
    </row>
    <row r="82" spans="1:15" ht="15" customHeight="1" x14ac:dyDescent="0.2">
      <c r="A82" s="50">
        <v>51</v>
      </c>
      <c r="B82" s="50" t="s">
        <v>450</v>
      </c>
      <c r="C82" s="43">
        <f t="shared" si="2"/>
        <v>160</v>
      </c>
      <c r="D82" s="43">
        <v>0</v>
      </c>
      <c r="E82" s="43">
        <v>0</v>
      </c>
      <c r="F82" s="43">
        <v>0</v>
      </c>
      <c r="G82" s="43">
        <v>0</v>
      </c>
      <c r="H82" s="43">
        <v>0</v>
      </c>
      <c r="I82" s="43">
        <v>0</v>
      </c>
      <c r="J82" s="43">
        <v>0</v>
      </c>
      <c r="K82" s="43">
        <v>0</v>
      </c>
      <c r="L82" s="43">
        <v>0</v>
      </c>
      <c r="M82" s="43">
        <v>0</v>
      </c>
      <c r="N82" s="43">
        <v>0</v>
      </c>
      <c r="O82" s="43">
        <v>160</v>
      </c>
    </row>
    <row r="83" spans="1:15" ht="15" customHeight="1" x14ac:dyDescent="0.2">
      <c r="A83" s="50">
        <v>52</v>
      </c>
      <c r="B83" s="50" t="s">
        <v>429</v>
      </c>
      <c r="C83" s="43">
        <f t="shared" si="2"/>
        <v>145</v>
      </c>
      <c r="D83" s="43">
        <v>0</v>
      </c>
      <c r="E83" s="43">
        <v>0</v>
      </c>
      <c r="F83" s="43">
        <v>0</v>
      </c>
      <c r="G83" s="43">
        <v>0</v>
      </c>
      <c r="H83" s="43">
        <v>145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  <c r="N83" s="43">
        <v>0</v>
      </c>
      <c r="O83" s="43">
        <v>0</v>
      </c>
    </row>
    <row r="84" spans="1:15" ht="15" customHeight="1" x14ac:dyDescent="0.2">
      <c r="A84" s="50">
        <v>52</v>
      </c>
      <c r="B84" s="50" t="s">
        <v>364</v>
      </c>
      <c r="C84" s="43">
        <f t="shared" si="2"/>
        <v>145</v>
      </c>
      <c r="D84" s="43">
        <v>0</v>
      </c>
      <c r="E84" s="43">
        <v>145</v>
      </c>
      <c r="F84" s="43">
        <v>0</v>
      </c>
      <c r="G84" s="43">
        <v>0</v>
      </c>
      <c r="H84" s="43">
        <v>0</v>
      </c>
      <c r="I84" s="43">
        <v>0</v>
      </c>
      <c r="J84" s="43">
        <v>0</v>
      </c>
      <c r="K84" s="43">
        <v>0</v>
      </c>
      <c r="L84" s="43">
        <v>0</v>
      </c>
      <c r="M84" s="43">
        <v>0</v>
      </c>
      <c r="N84" s="43">
        <v>0</v>
      </c>
      <c r="O84" s="43">
        <v>0</v>
      </c>
    </row>
    <row r="85" spans="1:15" ht="15" customHeight="1" x14ac:dyDescent="0.2">
      <c r="A85" s="50">
        <v>52</v>
      </c>
      <c r="B85" s="50" t="s">
        <v>437</v>
      </c>
      <c r="C85" s="43">
        <f t="shared" si="2"/>
        <v>145</v>
      </c>
      <c r="D85" s="43">
        <v>0</v>
      </c>
      <c r="E85" s="43">
        <v>0</v>
      </c>
      <c r="F85" s="43">
        <v>0</v>
      </c>
      <c r="G85" s="43">
        <v>0</v>
      </c>
      <c r="H85" s="43">
        <v>0</v>
      </c>
      <c r="I85" s="43">
        <v>0</v>
      </c>
      <c r="J85" s="43">
        <v>0</v>
      </c>
      <c r="K85" s="43">
        <f>145</f>
        <v>145</v>
      </c>
      <c r="L85" s="43">
        <v>0</v>
      </c>
      <c r="M85" s="43">
        <v>0</v>
      </c>
      <c r="N85" s="43">
        <v>0</v>
      </c>
      <c r="O85" s="43">
        <v>0</v>
      </c>
    </row>
    <row r="86" spans="1:15" ht="15" customHeight="1" x14ac:dyDescent="0.2">
      <c r="A86" s="50">
        <v>53</v>
      </c>
      <c r="B86" s="50" t="s">
        <v>443</v>
      </c>
      <c r="C86" s="43">
        <f t="shared" si="2"/>
        <v>130</v>
      </c>
      <c r="D86" s="43">
        <v>0</v>
      </c>
      <c r="E86" s="43">
        <v>0</v>
      </c>
      <c r="F86" s="43">
        <v>0</v>
      </c>
      <c r="G86" s="43">
        <v>0</v>
      </c>
      <c r="H86" s="43">
        <v>0</v>
      </c>
      <c r="I86" s="43">
        <v>0</v>
      </c>
      <c r="J86" s="43">
        <v>0</v>
      </c>
      <c r="K86" s="43">
        <v>0</v>
      </c>
      <c r="L86" s="43">
        <v>0</v>
      </c>
      <c r="M86" s="43">
        <f>130</f>
        <v>130</v>
      </c>
      <c r="N86" s="43">
        <v>0</v>
      </c>
      <c r="O86" s="43">
        <v>0</v>
      </c>
    </row>
    <row r="87" spans="1:15" ht="15" customHeight="1" x14ac:dyDescent="0.2">
      <c r="A87" s="50">
        <v>53</v>
      </c>
      <c r="B87" s="50" t="s">
        <v>414</v>
      </c>
      <c r="C87" s="43">
        <f t="shared" si="2"/>
        <v>130</v>
      </c>
      <c r="D87" s="43">
        <v>0</v>
      </c>
      <c r="E87" s="43">
        <v>130</v>
      </c>
      <c r="F87" s="43">
        <v>0</v>
      </c>
      <c r="G87" s="43">
        <v>0</v>
      </c>
      <c r="H87" s="43">
        <v>0</v>
      </c>
      <c r="I87" s="43">
        <v>0</v>
      </c>
      <c r="J87" s="43">
        <v>0</v>
      </c>
      <c r="K87" s="43">
        <v>0</v>
      </c>
      <c r="L87" s="43">
        <v>0</v>
      </c>
      <c r="M87" s="43">
        <v>0</v>
      </c>
      <c r="N87" s="43">
        <v>0</v>
      </c>
      <c r="O87" s="43">
        <v>0</v>
      </c>
    </row>
    <row r="88" spans="1:15" ht="15" customHeight="1" x14ac:dyDescent="0.2">
      <c r="A88" s="50">
        <v>53</v>
      </c>
      <c r="B88" s="50" t="s">
        <v>337</v>
      </c>
      <c r="C88" s="43">
        <f t="shared" si="2"/>
        <v>130</v>
      </c>
      <c r="D88" s="43">
        <v>0</v>
      </c>
      <c r="E88" s="43">
        <v>0</v>
      </c>
      <c r="F88" s="43">
        <v>0</v>
      </c>
      <c r="G88" s="43">
        <f>130</f>
        <v>130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43">
        <v>0</v>
      </c>
      <c r="N88" s="43">
        <v>0</v>
      </c>
      <c r="O88" s="43">
        <v>0</v>
      </c>
    </row>
    <row r="89" spans="1:15" ht="15" customHeight="1" x14ac:dyDescent="0.2">
      <c r="A89" s="50">
        <v>53</v>
      </c>
      <c r="B89" s="50" t="s">
        <v>353</v>
      </c>
      <c r="C89" s="43">
        <f t="shared" si="2"/>
        <v>130</v>
      </c>
      <c r="D89" s="43">
        <v>130</v>
      </c>
      <c r="E89" s="43">
        <v>0</v>
      </c>
      <c r="F89" s="43">
        <v>0</v>
      </c>
      <c r="G89" s="43">
        <v>0</v>
      </c>
      <c r="H89" s="43">
        <v>0</v>
      </c>
      <c r="I89" s="43">
        <v>0</v>
      </c>
      <c r="J89" s="43">
        <v>0</v>
      </c>
      <c r="K89" s="43">
        <v>0</v>
      </c>
      <c r="L89" s="43">
        <v>0</v>
      </c>
      <c r="M89" s="43">
        <v>0</v>
      </c>
      <c r="N89" s="43">
        <v>0</v>
      </c>
      <c r="O89" s="43">
        <v>0</v>
      </c>
    </row>
    <row r="90" spans="1:15" ht="15" customHeight="1" x14ac:dyDescent="0.2">
      <c r="A90" s="50">
        <v>54</v>
      </c>
      <c r="B90" s="50" t="s">
        <v>325</v>
      </c>
      <c r="C90" s="43">
        <f t="shared" si="2"/>
        <v>115</v>
      </c>
      <c r="D90" s="43">
        <v>0</v>
      </c>
      <c r="E90" s="43">
        <v>115</v>
      </c>
      <c r="F90" s="43">
        <v>0</v>
      </c>
      <c r="G90" s="43">
        <v>0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43">
        <v>0</v>
      </c>
      <c r="N90" s="43">
        <v>0</v>
      </c>
      <c r="O90" s="43">
        <v>0</v>
      </c>
    </row>
    <row r="91" spans="1:15" ht="15" x14ac:dyDescent="0.2">
      <c r="F91" s="6"/>
      <c r="G91" s="6"/>
    </row>
    <row r="92" spans="1:15" ht="18.75" customHeight="1" x14ac:dyDescent="0.25">
      <c r="A92" s="35" t="s">
        <v>3</v>
      </c>
      <c r="B92" s="36"/>
      <c r="C92" s="36"/>
      <c r="D92" s="36"/>
      <c r="E92" s="3"/>
      <c r="F92" s="3"/>
      <c r="G92" s="3"/>
    </row>
    <row r="93" spans="1:15" ht="18.75" customHeight="1" x14ac:dyDescent="0.25">
      <c r="A93" s="37" t="s">
        <v>4</v>
      </c>
      <c r="B93" s="38"/>
      <c r="C93" s="38"/>
      <c r="D93" s="38"/>
      <c r="E93" s="4"/>
      <c r="F93" s="4"/>
      <c r="G93" s="4"/>
    </row>
    <row r="94" spans="1:15" ht="18.75" customHeight="1" x14ac:dyDescent="0.25">
      <c r="A94" s="39" t="s">
        <v>5</v>
      </c>
      <c r="B94" s="40"/>
      <c r="C94" s="40"/>
      <c r="D94" s="40"/>
      <c r="E94" s="5"/>
      <c r="F94" s="5"/>
      <c r="G94" s="5"/>
    </row>
    <row r="96" spans="1:15" ht="21" customHeight="1" x14ac:dyDescent="0.2"/>
    <row r="120" ht="18.75" customHeight="1" x14ac:dyDescent="0.2"/>
    <row r="121" ht="18.75" customHeight="1" x14ac:dyDescent="0.2"/>
  </sheetData>
  <sortState ref="A8:O90">
    <sortCondition descending="1" ref="C8:C90"/>
  </sortState>
  <mergeCells count="6">
    <mergeCell ref="A6:O6"/>
    <mergeCell ref="A1:G1"/>
    <mergeCell ref="A2:O2"/>
    <mergeCell ref="A3:O3"/>
    <mergeCell ref="A4:O4"/>
    <mergeCell ref="A5:O5"/>
  </mergeCells>
  <pageMargins left="0.2" right="0.2" top="0.75" bottom="0.75" header="0.3" footer="0.3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6"/>
  <sheetViews>
    <sheetView workbookViewId="0">
      <selection activeCell="H13" sqref="H13"/>
    </sheetView>
  </sheetViews>
  <sheetFormatPr defaultRowHeight="12.75" x14ac:dyDescent="0.2"/>
  <cols>
    <col min="1" max="1" width="7.5703125" customWidth="1"/>
    <col min="2" max="2" width="22.5703125" customWidth="1"/>
    <col min="3" max="3" width="8.7109375" customWidth="1"/>
    <col min="4" max="22" width="5" customWidth="1"/>
  </cols>
  <sheetData>
    <row r="1" spans="1:22" ht="126" customHeight="1" x14ac:dyDescent="0.2">
      <c r="A1" s="58"/>
      <c r="B1" s="58"/>
      <c r="C1" s="58"/>
      <c r="D1" s="58"/>
      <c r="E1" s="58"/>
      <c r="F1" s="58"/>
      <c r="G1" s="58"/>
      <c r="H1" s="58"/>
      <c r="I1" s="58"/>
    </row>
    <row r="2" spans="1:22" ht="45" customHeight="1" x14ac:dyDescent="0.5">
      <c r="A2" s="59" t="s">
        <v>259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</row>
    <row r="3" spans="1:22" ht="40.5" customHeight="1" x14ac:dyDescent="0.4">
      <c r="A3" s="61" t="s">
        <v>390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</row>
    <row r="4" spans="1:22" ht="9.75" customHeight="1" x14ac:dyDescent="0.4">
      <c r="A4" s="61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</row>
    <row r="5" spans="1:22" ht="30" customHeight="1" x14ac:dyDescent="0.4">
      <c r="A5" s="63" t="s">
        <v>391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</row>
    <row r="6" spans="1:22" ht="21" customHeight="1" x14ac:dyDescent="0.2">
      <c r="A6" s="65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</row>
    <row r="7" spans="1:22" ht="15" customHeight="1" x14ac:dyDescent="0.25">
      <c r="A7" s="1" t="s">
        <v>1</v>
      </c>
      <c r="B7" s="1" t="s">
        <v>0</v>
      </c>
      <c r="C7" s="1" t="s">
        <v>2</v>
      </c>
      <c r="D7" s="2">
        <v>45673</v>
      </c>
      <c r="E7" s="2">
        <v>45680</v>
      </c>
      <c r="F7" s="2">
        <v>45687</v>
      </c>
      <c r="G7" s="2">
        <v>45694</v>
      </c>
      <c r="H7" s="2">
        <v>45701</v>
      </c>
      <c r="I7" s="2">
        <v>45708</v>
      </c>
      <c r="J7" s="2">
        <v>45715</v>
      </c>
      <c r="K7" s="2">
        <v>45716</v>
      </c>
      <c r="L7" s="2">
        <v>45722</v>
      </c>
      <c r="M7" s="2">
        <v>45723</v>
      </c>
      <c r="N7" s="2">
        <v>45729</v>
      </c>
      <c r="O7" s="2">
        <v>45730</v>
      </c>
      <c r="P7" s="2">
        <v>45736</v>
      </c>
      <c r="Q7" s="2">
        <v>45737</v>
      </c>
      <c r="R7" s="2">
        <v>45743</v>
      </c>
      <c r="S7" s="2">
        <v>45744</v>
      </c>
      <c r="T7" s="2">
        <v>45750</v>
      </c>
      <c r="U7" s="2">
        <v>45758</v>
      </c>
      <c r="V7" s="2">
        <v>45764</v>
      </c>
    </row>
    <row r="8" spans="1:22" ht="15" customHeight="1" x14ac:dyDescent="0.2">
      <c r="A8" s="10">
        <v>1</v>
      </c>
      <c r="B8" s="10" t="s">
        <v>289</v>
      </c>
      <c r="C8" s="12">
        <f t="shared" ref="C8:C39" si="0">SUM(D8:V8)</f>
        <v>5335</v>
      </c>
      <c r="D8" s="11">
        <v>175</v>
      </c>
      <c r="E8" s="11">
        <v>225</v>
      </c>
      <c r="F8" s="11">
        <v>225</v>
      </c>
      <c r="G8" s="11">
        <v>160</v>
      </c>
      <c r="H8" s="11">
        <v>275</v>
      </c>
      <c r="I8" s="11">
        <v>375</v>
      </c>
      <c r="J8" s="11">
        <v>300</v>
      </c>
      <c r="K8" s="11">
        <v>475</v>
      </c>
      <c r="L8" s="11">
        <v>250</v>
      </c>
      <c r="M8" s="11">
        <v>325</v>
      </c>
      <c r="N8" s="11">
        <v>425</v>
      </c>
      <c r="O8" s="11">
        <v>250</v>
      </c>
      <c r="P8" s="11">
        <v>275</v>
      </c>
      <c r="Q8" s="11">
        <v>475</v>
      </c>
      <c r="R8" s="11">
        <v>200</v>
      </c>
      <c r="S8" s="11">
        <v>250</v>
      </c>
      <c r="T8" s="11">
        <v>350</v>
      </c>
      <c r="U8" s="11">
        <v>0</v>
      </c>
      <c r="V8" s="23">
        <v>325</v>
      </c>
    </row>
    <row r="9" spans="1:22" ht="15" customHeight="1" x14ac:dyDescent="0.2">
      <c r="A9" s="10">
        <v>2</v>
      </c>
      <c r="B9" s="10" t="s">
        <v>284</v>
      </c>
      <c r="C9" s="12">
        <f t="shared" si="0"/>
        <v>4400</v>
      </c>
      <c r="D9" s="11">
        <v>160</v>
      </c>
      <c r="E9" s="11">
        <v>575</v>
      </c>
      <c r="F9" s="11">
        <v>325</v>
      </c>
      <c r="G9" s="11">
        <v>0</v>
      </c>
      <c r="H9" s="11">
        <v>0</v>
      </c>
      <c r="I9" s="11">
        <v>145</v>
      </c>
      <c r="J9" s="11">
        <v>225</v>
      </c>
      <c r="K9" s="11">
        <v>225</v>
      </c>
      <c r="L9" s="11">
        <v>160</v>
      </c>
      <c r="M9" s="11">
        <v>300</v>
      </c>
      <c r="N9" s="11">
        <v>575</v>
      </c>
      <c r="O9" s="11">
        <v>200</v>
      </c>
      <c r="P9" s="11">
        <v>350</v>
      </c>
      <c r="Q9" s="11">
        <v>300</v>
      </c>
      <c r="R9" s="23">
        <v>160</v>
      </c>
      <c r="S9" s="23">
        <v>275</v>
      </c>
      <c r="T9" s="11">
        <v>0</v>
      </c>
      <c r="U9" s="11">
        <v>0</v>
      </c>
      <c r="V9" s="23">
        <v>425</v>
      </c>
    </row>
    <row r="10" spans="1:22" ht="15" customHeight="1" x14ac:dyDescent="0.2">
      <c r="A10" s="10">
        <v>3</v>
      </c>
      <c r="B10" s="10" t="s">
        <v>290</v>
      </c>
      <c r="C10" s="12">
        <f t="shared" si="0"/>
        <v>4145</v>
      </c>
      <c r="D10" s="11">
        <v>145</v>
      </c>
      <c r="E10" s="11">
        <v>325</v>
      </c>
      <c r="F10" s="11">
        <v>425</v>
      </c>
      <c r="G10" s="11">
        <v>425</v>
      </c>
      <c r="H10" s="11">
        <v>300</v>
      </c>
      <c r="I10" s="11">
        <v>350</v>
      </c>
      <c r="J10" s="11">
        <v>0</v>
      </c>
      <c r="K10" s="11">
        <v>200</v>
      </c>
      <c r="L10" s="11">
        <v>575</v>
      </c>
      <c r="M10" s="11">
        <v>0</v>
      </c>
      <c r="N10" s="11">
        <v>350</v>
      </c>
      <c r="O10" s="11">
        <v>0</v>
      </c>
      <c r="P10" s="11">
        <v>0</v>
      </c>
      <c r="Q10" s="23">
        <v>375</v>
      </c>
      <c r="R10" s="11">
        <v>0</v>
      </c>
      <c r="S10" s="23">
        <v>300</v>
      </c>
      <c r="T10" s="23">
        <v>375</v>
      </c>
      <c r="U10" s="11">
        <v>0</v>
      </c>
      <c r="V10" s="11">
        <v>0</v>
      </c>
    </row>
    <row r="11" spans="1:22" ht="15" customHeight="1" x14ac:dyDescent="0.2">
      <c r="A11" s="10">
        <v>4</v>
      </c>
      <c r="B11" s="10" t="s">
        <v>292</v>
      </c>
      <c r="C11" s="12">
        <f t="shared" si="0"/>
        <v>3850</v>
      </c>
      <c r="D11" s="11">
        <v>275</v>
      </c>
      <c r="E11" s="11">
        <v>300</v>
      </c>
      <c r="F11" s="11">
        <v>275</v>
      </c>
      <c r="G11" s="11">
        <v>200</v>
      </c>
      <c r="H11" s="11">
        <v>425</v>
      </c>
      <c r="I11" s="11">
        <v>225</v>
      </c>
      <c r="J11" s="11">
        <v>0</v>
      </c>
      <c r="K11" s="11">
        <v>425</v>
      </c>
      <c r="L11" s="11">
        <v>200</v>
      </c>
      <c r="M11" s="11">
        <v>0</v>
      </c>
      <c r="N11" s="11">
        <v>200</v>
      </c>
      <c r="O11" s="11">
        <v>0</v>
      </c>
      <c r="P11" s="11">
        <v>0</v>
      </c>
      <c r="Q11" s="11">
        <v>575</v>
      </c>
      <c r="R11" s="11">
        <v>0</v>
      </c>
      <c r="S11" s="23">
        <v>325</v>
      </c>
      <c r="T11" s="23">
        <v>425</v>
      </c>
      <c r="U11" s="11">
        <v>0</v>
      </c>
      <c r="V11" s="11">
        <v>0</v>
      </c>
    </row>
    <row r="12" spans="1:22" ht="15" customHeight="1" x14ac:dyDescent="0.2">
      <c r="A12" s="10">
        <v>5</v>
      </c>
      <c r="B12" s="10" t="s">
        <v>363</v>
      </c>
      <c r="C12" s="12">
        <f t="shared" si="0"/>
        <v>3770</v>
      </c>
      <c r="D12" s="11">
        <v>0</v>
      </c>
      <c r="E12" s="11">
        <v>0</v>
      </c>
      <c r="F12" s="11">
        <v>0</v>
      </c>
      <c r="G12" s="11">
        <v>475</v>
      </c>
      <c r="H12" s="11">
        <v>160</v>
      </c>
      <c r="I12" s="11">
        <v>575</v>
      </c>
      <c r="J12" s="11">
        <v>350</v>
      </c>
      <c r="K12" s="11">
        <v>0</v>
      </c>
      <c r="L12" s="11">
        <v>350</v>
      </c>
      <c r="M12" s="11">
        <v>0</v>
      </c>
      <c r="N12" s="11">
        <v>250</v>
      </c>
      <c r="O12" s="11">
        <v>160</v>
      </c>
      <c r="P12" s="11">
        <v>250</v>
      </c>
      <c r="Q12" s="11">
        <v>0</v>
      </c>
      <c r="R12" s="11">
        <v>425</v>
      </c>
      <c r="S12" s="11">
        <v>0</v>
      </c>
      <c r="T12" s="11">
        <v>475</v>
      </c>
      <c r="U12" s="11">
        <v>300</v>
      </c>
      <c r="V12" s="11">
        <v>0</v>
      </c>
    </row>
    <row r="13" spans="1:22" ht="15" customHeight="1" x14ac:dyDescent="0.2">
      <c r="A13" s="10">
        <v>6</v>
      </c>
      <c r="B13" s="10" t="s">
        <v>257</v>
      </c>
      <c r="C13" s="12">
        <f t="shared" si="0"/>
        <v>3750</v>
      </c>
      <c r="D13" s="11">
        <v>575</v>
      </c>
      <c r="E13" s="11">
        <v>0</v>
      </c>
      <c r="F13" s="11">
        <v>145</v>
      </c>
      <c r="G13" s="11">
        <v>0</v>
      </c>
      <c r="H13" s="11">
        <v>0</v>
      </c>
      <c r="I13" s="11">
        <v>0</v>
      </c>
      <c r="J13" s="11">
        <v>425</v>
      </c>
      <c r="K13" s="11">
        <v>130</v>
      </c>
      <c r="L13" s="11">
        <v>425</v>
      </c>
      <c r="M13" s="11">
        <v>275</v>
      </c>
      <c r="N13" s="11">
        <v>0</v>
      </c>
      <c r="O13" s="11">
        <v>0</v>
      </c>
      <c r="P13" s="11">
        <v>175</v>
      </c>
      <c r="Q13" s="11">
        <v>0</v>
      </c>
      <c r="R13" s="11">
        <v>300</v>
      </c>
      <c r="S13" s="11">
        <v>375</v>
      </c>
      <c r="T13" s="11">
        <v>325</v>
      </c>
      <c r="U13" s="11">
        <v>225</v>
      </c>
      <c r="V13" s="11">
        <v>375</v>
      </c>
    </row>
    <row r="14" spans="1:22" ht="15" customHeight="1" x14ac:dyDescent="0.2">
      <c r="A14" s="10">
        <v>7</v>
      </c>
      <c r="B14" s="10" t="s">
        <v>318</v>
      </c>
      <c r="C14" s="12">
        <f t="shared" si="0"/>
        <v>3400</v>
      </c>
      <c r="D14" s="11">
        <v>115</v>
      </c>
      <c r="E14" s="11">
        <v>425</v>
      </c>
      <c r="F14" s="11">
        <v>250</v>
      </c>
      <c r="G14" s="11">
        <v>325</v>
      </c>
      <c r="H14" s="11">
        <v>475</v>
      </c>
      <c r="I14" s="11">
        <v>425</v>
      </c>
      <c r="J14" s="11">
        <v>0</v>
      </c>
      <c r="K14" s="11">
        <v>350</v>
      </c>
      <c r="L14" s="11">
        <v>0</v>
      </c>
      <c r="M14" s="11">
        <v>0</v>
      </c>
      <c r="N14" s="11">
        <v>160</v>
      </c>
      <c r="O14" s="11">
        <v>300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23">
        <v>575</v>
      </c>
      <c r="V14" s="11">
        <v>0</v>
      </c>
    </row>
    <row r="15" spans="1:22" ht="15" customHeight="1" x14ac:dyDescent="0.2">
      <c r="A15" s="10">
        <v>8</v>
      </c>
      <c r="B15" s="10" t="s">
        <v>181</v>
      </c>
      <c r="C15" s="12">
        <f t="shared" si="0"/>
        <v>3175</v>
      </c>
      <c r="D15" s="11">
        <v>0</v>
      </c>
      <c r="E15" s="11">
        <v>0</v>
      </c>
      <c r="F15" s="11">
        <v>0</v>
      </c>
      <c r="G15" s="11">
        <v>0</v>
      </c>
      <c r="H15" s="11">
        <v>350</v>
      </c>
      <c r="I15" s="11">
        <v>0</v>
      </c>
      <c r="J15" s="11">
        <v>0</v>
      </c>
      <c r="K15" s="11">
        <v>275</v>
      </c>
      <c r="L15" s="11">
        <v>0</v>
      </c>
      <c r="M15" s="11">
        <v>575</v>
      </c>
      <c r="N15" s="11">
        <v>0</v>
      </c>
      <c r="O15" s="11">
        <v>575</v>
      </c>
      <c r="P15" s="11">
        <v>0</v>
      </c>
      <c r="Q15" s="11">
        <v>0</v>
      </c>
      <c r="R15" s="11">
        <v>0</v>
      </c>
      <c r="S15" s="11">
        <v>350</v>
      </c>
      <c r="T15" s="11">
        <v>575</v>
      </c>
      <c r="U15" s="11">
        <v>475</v>
      </c>
      <c r="V15" s="11">
        <v>0</v>
      </c>
    </row>
    <row r="16" spans="1:22" ht="15" customHeight="1" x14ac:dyDescent="0.2">
      <c r="A16" s="10">
        <v>9</v>
      </c>
      <c r="B16" s="10" t="s">
        <v>347</v>
      </c>
      <c r="C16" s="12">
        <f t="shared" si="0"/>
        <v>2805</v>
      </c>
      <c r="D16" s="11">
        <v>0</v>
      </c>
      <c r="E16" s="11">
        <v>200</v>
      </c>
      <c r="F16" s="11">
        <v>350</v>
      </c>
      <c r="G16" s="11">
        <v>130</v>
      </c>
      <c r="H16" s="11">
        <v>0</v>
      </c>
      <c r="I16" s="11">
        <v>275</v>
      </c>
      <c r="J16" s="11">
        <v>325</v>
      </c>
      <c r="K16" s="11">
        <v>250</v>
      </c>
      <c r="L16" s="11">
        <v>375</v>
      </c>
      <c r="M16" s="11">
        <v>350</v>
      </c>
      <c r="N16" s="11">
        <v>275</v>
      </c>
      <c r="O16" s="11">
        <v>275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</row>
    <row r="17" spans="1:22" ht="15" customHeight="1" x14ac:dyDescent="0.2">
      <c r="A17" s="10">
        <v>10</v>
      </c>
      <c r="B17" s="10" t="s">
        <v>253</v>
      </c>
      <c r="C17" s="12">
        <f t="shared" si="0"/>
        <v>2575</v>
      </c>
      <c r="D17" s="11">
        <v>300</v>
      </c>
      <c r="E17" s="11">
        <v>0</v>
      </c>
      <c r="F17" s="11">
        <v>0</v>
      </c>
      <c r="G17" s="11">
        <v>375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250</v>
      </c>
      <c r="N17" s="11">
        <v>225</v>
      </c>
      <c r="O17" s="11">
        <v>0</v>
      </c>
      <c r="P17" s="11">
        <v>475</v>
      </c>
      <c r="Q17" s="11">
        <v>0</v>
      </c>
      <c r="R17" s="23">
        <v>375</v>
      </c>
      <c r="S17" s="11">
        <v>0</v>
      </c>
      <c r="T17" s="11">
        <v>0</v>
      </c>
      <c r="U17" s="11">
        <v>0</v>
      </c>
      <c r="V17" s="11">
        <v>575</v>
      </c>
    </row>
    <row r="18" spans="1:22" ht="15" customHeight="1" x14ac:dyDescent="0.2">
      <c r="A18" s="10">
        <v>11</v>
      </c>
      <c r="B18" s="10" t="s">
        <v>316</v>
      </c>
      <c r="C18" s="11">
        <f t="shared" si="0"/>
        <v>2475</v>
      </c>
      <c r="D18" s="11">
        <v>0</v>
      </c>
      <c r="E18" s="11">
        <v>0</v>
      </c>
      <c r="F18" s="11">
        <v>200</v>
      </c>
      <c r="G18" s="11">
        <v>575</v>
      </c>
      <c r="H18" s="11">
        <v>375</v>
      </c>
      <c r="I18" s="11">
        <v>325</v>
      </c>
      <c r="J18" s="11">
        <v>0</v>
      </c>
      <c r="K18" s="11">
        <v>0</v>
      </c>
      <c r="L18" s="11">
        <v>0</v>
      </c>
      <c r="M18" s="11">
        <v>0</v>
      </c>
      <c r="N18" s="11">
        <v>375</v>
      </c>
      <c r="O18" s="11">
        <v>375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23">
        <v>250</v>
      </c>
      <c r="V18" s="11">
        <v>0</v>
      </c>
    </row>
    <row r="19" spans="1:22" ht="15" customHeight="1" x14ac:dyDescent="0.2">
      <c r="A19" s="10">
        <v>12</v>
      </c>
      <c r="B19" s="10" t="s">
        <v>336</v>
      </c>
      <c r="C19" s="11">
        <f t="shared" si="0"/>
        <v>2315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115</v>
      </c>
      <c r="J19" s="11">
        <v>0</v>
      </c>
      <c r="K19" s="11">
        <v>0</v>
      </c>
      <c r="L19" s="11">
        <v>325</v>
      </c>
      <c r="M19" s="11">
        <v>0</v>
      </c>
      <c r="N19" s="11">
        <v>475</v>
      </c>
      <c r="O19" s="11">
        <v>0</v>
      </c>
      <c r="P19" s="11">
        <v>575</v>
      </c>
      <c r="Q19" s="11">
        <v>350</v>
      </c>
      <c r="R19" s="23">
        <v>475</v>
      </c>
      <c r="S19" s="11">
        <v>0</v>
      </c>
      <c r="T19" s="11">
        <v>0</v>
      </c>
      <c r="U19" s="11">
        <v>0</v>
      </c>
      <c r="V19" s="11">
        <v>0</v>
      </c>
    </row>
    <row r="20" spans="1:22" ht="15" customHeight="1" x14ac:dyDescent="0.2">
      <c r="A20" s="10">
        <v>13</v>
      </c>
      <c r="B20" s="10" t="s">
        <v>274</v>
      </c>
      <c r="C20" s="11">
        <f t="shared" si="0"/>
        <v>2215</v>
      </c>
      <c r="D20" s="11">
        <v>375</v>
      </c>
      <c r="E20" s="11">
        <v>250</v>
      </c>
      <c r="F20" s="11">
        <v>130</v>
      </c>
      <c r="G20" s="11">
        <v>145</v>
      </c>
      <c r="H20" s="11">
        <v>200</v>
      </c>
      <c r="I20" s="11">
        <v>130</v>
      </c>
      <c r="J20" s="11">
        <v>175</v>
      </c>
      <c r="K20" s="11">
        <v>0</v>
      </c>
      <c r="L20" s="11">
        <v>0</v>
      </c>
      <c r="M20" s="11">
        <v>0</v>
      </c>
      <c r="N20" s="11">
        <v>175</v>
      </c>
      <c r="O20" s="11">
        <v>0</v>
      </c>
      <c r="P20" s="11">
        <v>200</v>
      </c>
      <c r="Q20" s="11">
        <v>0</v>
      </c>
      <c r="R20" s="11">
        <v>0</v>
      </c>
      <c r="S20" s="11">
        <v>0</v>
      </c>
      <c r="T20" s="11">
        <v>0</v>
      </c>
      <c r="U20" s="23">
        <v>160</v>
      </c>
      <c r="V20" s="11">
        <v>275</v>
      </c>
    </row>
    <row r="21" spans="1:22" ht="15" customHeight="1" x14ac:dyDescent="0.2">
      <c r="A21" s="10">
        <v>14</v>
      </c>
      <c r="B21" s="10" t="s">
        <v>376</v>
      </c>
      <c r="C21" s="11">
        <f t="shared" si="0"/>
        <v>2020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175</v>
      </c>
      <c r="L21" s="11">
        <v>0</v>
      </c>
      <c r="M21" s="11">
        <v>0</v>
      </c>
      <c r="N21" s="11">
        <v>145</v>
      </c>
      <c r="O21" s="11">
        <v>0</v>
      </c>
      <c r="P21" s="23">
        <v>375</v>
      </c>
      <c r="Q21" s="11">
        <v>0</v>
      </c>
      <c r="R21" s="23">
        <v>325</v>
      </c>
      <c r="S21" s="23">
        <v>575</v>
      </c>
      <c r="T21" s="11">
        <v>0</v>
      </c>
      <c r="U21" s="23">
        <v>425</v>
      </c>
      <c r="V21" s="11">
        <v>0</v>
      </c>
    </row>
    <row r="22" spans="1:22" ht="15" customHeight="1" x14ac:dyDescent="0.2">
      <c r="A22" s="10">
        <v>15</v>
      </c>
      <c r="B22" s="10" t="s">
        <v>327</v>
      </c>
      <c r="C22" s="11">
        <f t="shared" si="0"/>
        <v>1950</v>
      </c>
      <c r="D22" s="11">
        <v>325</v>
      </c>
      <c r="E22" s="11">
        <v>475</v>
      </c>
      <c r="F22" s="11">
        <v>0</v>
      </c>
      <c r="G22" s="11">
        <v>0</v>
      </c>
      <c r="H22" s="11">
        <v>0</v>
      </c>
      <c r="I22" s="11">
        <v>0</v>
      </c>
      <c r="J22" s="11">
        <v>575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23">
        <v>575</v>
      </c>
      <c r="S22" s="11">
        <v>0</v>
      </c>
      <c r="T22" s="11">
        <v>0</v>
      </c>
      <c r="U22" s="11">
        <v>0</v>
      </c>
      <c r="V22" s="11">
        <v>0</v>
      </c>
    </row>
    <row r="23" spans="1:22" ht="15" customHeight="1" x14ac:dyDescent="0.2">
      <c r="A23" s="10">
        <v>16</v>
      </c>
      <c r="B23" s="10" t="s">
        <v>337</v>
      </c>
      <c r="C23" s="11">
        <f t="shared" si="0"/>
        <v>1940</v>
      </c>
      <c r="D23" s="11">
        <v>130</v>
      </c>
      <c r="E23" s="11">
        <v>145</v>
      </c>
      <c r="F23" s="11">
        <v>475</v>
      </c>
      <c r="G23" s="11">
        <v>0</v>
      </c>
      <c r="H23" s="11">
        <v>0</v>
      </c>
      <c r="I23" s="11">
        <v>0</v>
      </c>
      <c r="J23" s="11">
        <v>475</v>
      </c>
      <c r="K23" s="11">
        <v>0</v>
      </c>
      <c r="L23" s="11">
        <v>0</v>
      </c>
      <c r="M23" s="11">
        <v>0</v>
      </c>
      <c r="N23" s="11">
        <v>0</v>
      </c>
      <c r="O23" s="11">
        <v>115</v>
      </c>
      <c r="P23" s="11">
        <v>0</v>
      </c>
      <c r="Q23" s="11">
        <v>0</v>
      </c>
      <c r="R23" s="11">
        <v>0</v>
      </c>
      <c r="S23" s="23">
        <v>225</v>
      </c>
      <c r="T23" s="11">
        <v>0</v>
      </c>
      <c r="U23" s="23">
        <v>375</v>
      </c>
      <c r="V23" s="11">
        <v>0</v>
      </c>
    </row>
    <row r="24" spans="1:22" ht="15" customHeight="1" x14ac:dyDescent="0.2">
      <c r="A24" s="10">
        <v>17</v>
      </c>
      <c r="B24" s="10" t="s">
        <v>356</v>
      </c>
      <c r="C24" s="11">
        <f t="shared" si="0"/>
        <v>1925</v>
      </c>
      <c r="D24" s="11">
        <v>0</v>
      </c>
      <c r="E24" s="11">
        <v>375</v>
      </c>
      <c r="F24" s="11">
        <v>0</v>
      </c>
      <c r="G24" s="11">
        <v>275</v>
      </c>
      <c r="H24" s="11">
        <v>0</v>
      </c>
      <c r="I24" s="11">
        <v>0</v>
      </c>
      <c r="J24" s="11">
        <v>250</v>
      </c>
      <c r="K24" s="11">
        <v>0</v>
      </c>
      <c r="L24" s="11">
        <v>0</v>
      </c>
      <c r="M24" s="11">
        <v>0</v>
      </c>
      <c r="N24" s="11">
        <v>0</v>
      </c>
      <c r="O24" s="11">
        <v>425</v>
      </c>
      <c r="P24" s="11">
        <v>0</v>
      </c>
      <c r="Q24" s="11">
        <v>325</v>
      </c>
      <c r="R24" s="11">
        <v>275</v>
      </c>
      <c r="S24" s="11">
        <v>0</v>
      </c>
      <c r="T24" s="11">
        <v>0</v>
      </c>
      <c r="U24" s="11">
        <v>0</v>
      </c>
      <c r="V24" s="11">
        <v>0</v>
      </c>
    </row>
    <row r="25" spans="1:22" ht="15" customHeight="1" x14ac:dyDescent="0.2">
      <c r="A25" s="10">
        <v>18</v>
      </c>
      <c r="B25" s="10" t="s">
        <v>360</v>
      </c>
      <c r="C25" s="11">
        <f t="shared" si="0"/>
        <v>1910</v>
      </c>
      <c r="D25" s="11">
        <v>0</v>
      </c>
      <c r="E25" s="11">
        <v>0</v>
      </c>
      <c r="F25" s="11">
        <v>375</v>
      </c>
      <c r="G25" s="11">
        <v>225</v>
      </c>
      <c r="H25" s="11">
        <v>225</v>
      </c>
      <c r="I25" s="11">
        <v>0</v>
      </c>
      <c r="J25" s="11">
        <v>0</v>
      </c>
      <c r="K25" s="11">
        <v>160</v>
      </c>
      <c r="L25" s="11">
        <v>175</v>
      </c>
      <c r="M25" s="11">
        <v>0</v>
      </c>
      <c r="N25" s="11">
        <v>0</v>
      </c>
      <c r="O25" s="11">
        <v>0</v>
      </c>
      <c r="P25" s="11">
        <v>325</v>
      </c>
      <c r="Q25" s="11">
        <v>425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</row>
    <row r="26" spans="1:22" ht="15" customHeight="1" x14ac:dyDescent="0.2">
      <c r="A26" s="10">
        <v>18</v>
      </c>
      <c r="B26" s="10" t="s">
        <v>353</v>
      </c>
      <c r="C26" s="11">
        <f t="shared" si="0"/>
        <v>1910</v>
      </c>
      <c r="D26" s="11">
        <v>350</v>
      </c>
      <c r="E26" s="11">
        <v>350</v>
      </c>
      <c r="F26" s="11">
        <v>0</v>
      </c>
      <c r="G26" s="11">
        <v>0</v>
      </c>
      <c r="H26" s="11">
        <v>0</v>
      </c>
      <c r="I26" s="11">
        <v>0</v>
      </c>
      <c r="J26" s="11">
        <v>200</v>
      </c>
      <c r="K26" s="11">
        <v>0</v>
      </c>
      <c r="L26" s="11">
        <v>0</v>
      </c>
      <c r="M26" s="11">
        <v>115</v>
      </c>
      <c r="N26" s="11">
        <v>0</v>
      </c>
      <c r="O26" s="11">
        <v>145</v>
      </c>
      <c r="P26" s="11">
        <v>0</v>
      </c>
      <c r="Q26" s="11">
        <v>0</v>
      </c>
      <c r="R26" s="11">
        <v>0</v>
      </c>
      <c r="S26" s="23">
        <v>425</v>
      </c>
      <c r="T26" s="11">
        <v>0</v>
      </c>
      <c r="U26" s="23">
        <v>325</v>
      </c>
      <c r="V26" s="11">
        <v>0</v>
      </c>
    </row>
    <row r="27" spans="1:22" ht="15" customHeight="1" x14ac:dyDescent="0.2">
      <c r="A27" s="10">
        <v>19</v>
      </c>
      <c r="B27" s="10" t="s">
        <v>357</v>
      </c>
      <c r="C27" s="11">
        <f t="shared" si="0"/>
        <v>1670</v>
      </c>
      <c r="D27" s="11">
        <v>0</v>
      </c>
      <c r="E27" s="11">
        <v>160</v>
      </c>
      <c r="F27" s="11">
        <v>160</v>
      </c>
      <c r="G27" s="11">
        <v>250</v>
      </c>
      <c r="H27" s="11">
        <v>175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325</v>
      </c>
      <c r="O27" s="11">
        <v>350</v>
      </c>
      <c r="P27" s="11">
        <v>0</v>
      </c>
      <c r="Q27" s="11">
        <v>0</v>
      </c>
      <c r="R27" s="11">
        <v>250</v>
      </c>
      <c r="S27" s="11">
        <v>0</v>
      </c>
      <c r="T27" s="11">
        <v>0</v>
      </c>
      <c r="U27" s="11">
        <v>0</v>
      </c>
      <c r="V27" s="11">
        <v>0</v>
      </c>
    </row>
    <row r="28" spans="1:22" ht="15" customHeight="1" x14ac:dyDescent="0.2">
      <c r="A28" s="10">
        <v>20</v>
      </c>
      <c r="B28" s="10" t="s">
        <v>372</v>
      </c>
      <c r="C28" s="11">
        <f t="shared" si="0"/>
        <v>1555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160</v>
      </c>
      <c r="K28" s="11">
        <v>0</v>
      </c>
      <c r="L28" s="11">
        <v>0</v>
      </c>
      <c r="M28" s="11">
        <v>130</v>
      </c>
      <c r="N28" s="11">
        <v>0</v>
      </c>
      <c r="O28" s="11">
        <v>0</v>
      </c>
      <c r="P28" s="11">
        <v>0</v>
      </c>
      <c r="Q28" s="11">
        <v>275</v>
      </c>
      <c r="R28" s="11">
        <v>130</v>
      </c>
      <c r="S28" s="11">
        <v>160</v>
      </c>
      <c r="T28" s="11">
        <v>225</v>
      </c>
      <c r="U28" s="11">
        <v>175</v>
      </c>
      <c r="V28" s="11">
        <v>300</v>
      </c>
    </row>
    <row r="29" spans="1:22" ht="15" customHeight="1" x14ac:dyDescent="0.2">
      <c r="A29" s="10">
        <v>21</v>
      </c>
      <c r="B29" s="10" t="s">
        <v>359</v>
      </c>
      <c r="C29" s="11">
        <f t="shared" si="0"/>
        <v>1510</v>
      </c>
      <c r="D29" s="11">
        <v>0</v>
      </c>
      <c r="E29" s="11">
        <v>130</v>
      </c>
      <c r="F29" s="11">
        <v>0</v>
      </c>
      <c r="G29" s="11">
        <v>350</v>
      </c>
      <c r="H29" s="11">
        <v>0</v>
      </c>
      <c r="I29" s="11">
        <v>0</v>
      </c>
      <c r="J29" s="11">
        <v>0</v>
      </c>
      <c r="K29" s="11">
        <v>0</v>
      </c>
      <c r="L29" s="11">
        <v>130</v>
      </c>
      <c r="M29" s="11">
        <v>425</v>
      </c>
      <c r="N29" s="11">
        <v>0</v>
      </c>
      <c r="O29" s="11">
        <v>175</v>
      </c>
      <c r="P29" s="11">
        <v>0</v>
      </c>
      <c r="Q29" s="11">
        <v>0</v>
      </c>
      <c r="R29" s="11">
        <v>0</v>
      </c>
      <c r="S29" s="11">
        <v>0</v>
      </c>
      <c r="T29" s="23">
        <v>300</v>
      </c>
      <c r="U29" s="11">
        <v>0</v>
      </c>
      <c r="V29" s="11">
        <v>0</v>
      </c>
    </row>
    <row r="30" spans="1:22" ht="15" customHeight="1" x14ac:dyDescent="0.2">
      <c r="A30" s="10">
        <v>22</v>
      </c>
      <c r="B30" s="10" t="s">
        <v>371</v>
      </c>
      <c r="C30" s="11">
        <f t="shared" si="0"/>
        <v>1335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160</v>
      </c>
      <c r="J30" s="11">
        <v>0</v>
      </c>
      <c r="K30" s="11">
        <v>0</v>
      </c>
      <c r="L30" s="11">
        <v>145</v>
      </c>
      <c r="M30" s="11">
        <v>145</v>
      </c>
      <c r="N30" s="11">
        <v>300</v>
      </c>
      <c r="O30" s="11">
        <v>225</v>
      </c>
      <c r="P30" s="11">
        <v>0</v>
      </c>
      <c r="Q30" s="11">
        <v>0</v>
      </c>
      <c r="R30" s="11">
        <v>0</v>
      </c>
      <c r="S30" s="23">
        <v>200</v>
      </c>
      <c r="T30" s="23">
        <v>160</v>
      </c>
      <c r="U30" s="11">
        <v>0</v>
      </c>
      <c r="V30" s="11">
        <v>0</v>
      </c>
    </row>
    <row r="31" spans="1:22" ht="15" customHeight="1" x14ac:dyDescent="0.2">
      <c r="A31" s="10">
        <v>23</v>
      </c>
      <c r="B31" s="10" t="s">
        <v>349</v>
      </c>
      <c r="C31" s="11">
        <f t="shared" si="0"/>
        <v>1275</v>
      </c>
      <c r="D31" s="11">
        <v>250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375</v>
      </c>
      <c r="K31" s="11">
        <v>0</v>
      </c>
      <c r="L31" s="11">
        <v>300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23">
        <v>350</v>
      </c>
      <c r="S31" s="11">
        <v>0</v>
      </c>
      <c r="T31" s="11">
        <v>0</v>
      </c>
      <c r="U31" s="11">
        <v>0</v>
      </c>
      <c r="V31" s="11">
        <v>0</v>
      </c>
    </row>
    <row r="32" spans="1:22" ht="15" customHeight="1" x14ac:dyDescent="0.2">
      <c r="A32" s="10">
        <v>24</v>
      </c>
      <c r="B32" s="10" t="s">
        <v>321</v>
      </c>
      <c r="C32" s="11">
        <f t="shared" si="0"/>
        <v>1225</v>
      </c>
      <c r="D32" s="11">
        <v>425</v>
      </c>
      <c r="E32" s="11">
        <v>0</v>
      </c>
      <c r="F32" s="11">
        <v>0</v>
      </c>
      <c r="G32" s="11">
        <v>175</v>
      </c>
      <c r="H32" s="11">
        <v>250</v>
      </c>
      <c r="I32" s="11">
        <v>0</v>
      </c>
      <c r="J32" s="11">
        <v>0</v>
      </c>
      <c r="K32" s="11">
        <v>375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</row>
    <row r="33" spans="1:22" ht="15" customHeight="1" x14ac:dyDescent="0.2">
      <c r="A33" s="10">
        <v>25</v>
      </c>
      <c r="B33" s="10" t="s">
        <v>373</v>
      </c>
      <c r="C33" s="11">
        <f t="shared" si="0"/>
        <v>1170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575</v>
      </c>
      <c r="L33" s="11">
        <v>0</v>
      </c>
      <c r="M33" s="11">
        <v>225</v>
      </c>
      <c r="N33" s="11">
        <v>0</v>
      </c>
      <c r="O33" s="11">
        <v>0</v>
      </c>
      <c r="P33" s="11">
        <v>0</v>
      </c>
      <c r="Q33" s="11">
        <v>0</v>
      </c>
      <c r="R33" s="23">
        <v>225</v>
      </c>
      <c r="S33" s="11">
        <v>0</v>
      </c>
      <c r="T33" s="23">
        <v>145</v>
      </c>
      <c r="U33" s="11">
        <v>0</v>
      </c>
      <c r="V33" s="11">
        <v>0</v>
      </c>
    </row>
    <row r="34" spans="1:22" ht="15" customHeight="1" x14ac:dyDescent="0.2">
      <c r="A34" s="10">
        <v>26</v>
      </c>
      <c r="B34" s="10" t="s">
        <v>386</v>
      </c>
      <c r="C34" s="11">
        <f t="shared" si="0"/>
        <v>900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23">
        <v>475</v>
      </c>
      <c r="T34" s="11">
        <v>0</v>
      </c>
      <c r="U34" s="23">
        <v>200</v>
      </c>
      <c r="V34" s="11">
        <v>225</v>
      </c>
    </row>
    <row r="35" spans="1:22" ht="15" customHeight="1" x14ac:dyDescent="0.2">
      <c r="A35" s="10">
        <v>27</v>
      </c>
      <c r="B35" s="10" t="s">
        <v>310</v>
      </c>
      <c r="C35" s="11">
        <f t="shared" si="0"/>
        <v>880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130</v>
      </c>
      <c r="O35" s="11">
        <v>475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23">
        <v>275</v>
      </c>
      <c r="V35" s="11">
        <v>0</v>
      </c>
    </row>
    <row r="36" spans="1:22" ht="15" customHeight="1" x14ac:dyDescent="0.2">
      <c r="A36" s="10">
        <v>28</v>
      </c>
      <c r="B36" s="10" t="s">
        <v>354</v>
      </c>
      <c r="C36" s="11">
        <f t="shared" si="0"/>
        <v>850</v>
      </c>
      <c r="D36" s="11">
        <v>575</v>
      </c>
      <c r="E36" s="11">
        <v>275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</row>
    <row r="37" spans="1:22" ht="15" customHeight="1" x14ac:dyDescent="0.2">
      <c r="A37" s="10">
        <v>29</v>
      </c>
      <c r="B37" s="10" t="s">
        <v>364</v>
      </c>
      <c r="C37" s="11">
        <f t="shared" si="0"/>
        <v>775</v>
      </c>
      <c r="D37" s="11">
        <v>0</v>
      </c>
      <c r="E37" s="11">
        <v>0</v>
      </c>
      <c r="F37" s="11">
        <v>0</v>
      </c>
      <c r="G37" s="11">
        <v>300</v>
      </c>
      <c r="H37" s="11">
        <v>0</v>
      </c>
      <c r="I37" s="11">
        <v>475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</row>
    <row r="38" spans="1:22" ht="15" customHeight="1" x14ac:dyDescent="0.2">
      <c r="A38" s="10">
        <v>30</v>
      </c>
      <c r="B38" s="10" t="s">
        <v>343</v>
      </c>
      <c r="C38" s="11">
        <f t="shared" si="0"/>
        <v>735</v>
      </c>
      <c r="D38" s="11">
        <v>0</v>
      </c>
      <c r="E38" s="11">
        <v>115</v>
      </c>
      <c r="F38" s="11">
        <v>0</v>
      </c>
      <c r="G38" s="11">
        <v>115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375</v>
      </c>
      <c r="N38" s="11">
        <v>0</v>
      </c>
      <c r="O38" s="11">
        <v>130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</row>
    <row r="39" spans="1:22" ht="15" customHeight="1" x14ac:dyDescent="0.2">
      <c r="A39" s="10">
        <v>31</v>
      </c>
      <c r="B39" s="10" t="s">
        <v>101</v>
      </c>
      <c r="C39" s="11">
        <f t="shared" si="0"/>
        <v>700</v>
      </c>
      <c r="D39" s="11">
        <v>475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225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</row>
    <row r="40" spans="1:22" ht="15" customHeight="1" x14ac:dyDescent="0.2">
      <c r="A40" s="10">
        <v>32</v>
      </c>
      <c r="B40" s="10" t="s">
        <v>387</v>
      </c>
      <c r="C40" s="11">
        <f t="shared" ref="C40:C71" si="1">SUM(D40:V40)</f>
        <v>670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175</v>
      </c>
      <c r="T40" s="11">
        <v>0</v>
      </c>
      <c r="U40" s="11">
        <v>145</v>
      </c>
      <c r="V40" s="11">
        <v>350</v>
      </c>
    </row>
    <row r="41" spans="1:22" ht="15" customHeight="1" x14ac:dyDescent="0.2">
      <c r="A41" s="15">
        <v>33</v>
      </c>
      <c r="B41" s="15" t="s">
        <v>383</v>
      </c>
      <c r="C41" s="16">
        <f t="shared" si="1"/>
        <v>650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300</v>
      </c>
      <c r="Q41" s="16">
        <v>0</v>
      </c>
      <c r="R41" s="16">
        <v>0</v>
      </c>
      <c r="S41" s="16">
        <v>0</v>
      </c>
      <c r="T41" s="16">
        <v>0</v>
      </c>
      <c r="U41" s="16">
        <v>350</v>
      </c>
      <c r="V41" s="16">
        <v>0</v>
      </c>
    </row>
    <row r="42" spans="1:22" ht="15" customHeight="1" x14ac:dyDescent="0.2">
      <c r="A42" s="15">
        <v>34</v>
      </c>
      <c r="B42" s="15" t="s">
        <v>333</v>
      </c>
      <c r="C42" s="16">
        <f t="shared" si="1"/>
        <v>625</v>
      </c>
      <c r="D42" s="16">
        <v>200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425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</row>
    <row r="43" spans="1:22" ht="15" customHeight="1" x14ac:dyDescent="0.2">
      <c r="A43" s="15">
        <v>34</v>
      </c>
      <c r="B43" s="15" t="s">
        <v>319</v>
      </c>
      <c r="C43" s="16">
        <f t="shared" si="1"/>
        <v>625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300</v>
      </c>
      <c r="L43" s="16">
        <v>0</v>
      </c>
      <c r="M43" s="16">
        <v>0</v>
      </c>
      <c r="N43" s="16">
        <v>0</v>
      </c>
      <c r="O43" s="16">
        <v>325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</row>
    <row r="44" spans="1:22" ht="15" customHeight="1" x14ac:dyDescent="0.2">
      <c r="A44" s="15">
        <v>35</v>
      </c>
      <c r="B44" s="15" t="s">
        <v>365</v>
      </c>
      <c r="C44" s="16">
        <f t="shared" si="1"/>
        <v>575</v>
      </c>
      <c r="D44" s="16">
        <v>0</v>
      </c>
      <c r="E44" s="16">
        <v>0</v>
      </c>
      <c r="F44" s="16">
        <v>0</v>
      </c>
      <c r="G44" s="16">
        <v>0</v>
      </c>
      <c r="H44" s="16">
        <v>575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</row>
    <row r="45" spans="1:22" ht="15" customHeight="1" x14ac:dyDescent="0.2">
      <c r="A45" s="15">
        <v>35</v>
      </c>
      <c r="B45" s="15" t="s">
        <v>252</v>
      </c>
      <c r="C45" s="16">
        <f t="shared" si="1"/>
        <v>575</v>
      </c>
      <c r="D45" s="16">
        <v>0</v>
      </c>
      <c r="E45" s="16">
        <v>0</v>
      </c>
      <c r="F45" s="16">
        <v>575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</row>
    <row r="46" spans="1:22" ht="15" customHeight="1" x14ac:dyDescent="0.2">
      <c r="A46" s="15">
        <v>36</v>
      </c>
      <c r="B46" s="15" t="s">
        <v>355</v>
      </c>
      <c r="C46" s="16">
        <f t="shared" si="1"/>
        <v>475</v>
      </c>
      <c r="D46" s="16">
        <v>475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</row>
    <row r="47" spans="1:22" ht="15" customHeight="1" x14ac:dyDescent="0.2">
      <c r="A47" s="15">
        <v>36</v>
      </c>
      <c r="B47" s="15" t="s">
        <v>394</v>
      </c>
      <c r="C47" s="16">
        <f t="shared" si="1"/>
        <v>475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475</v>
      </c>
    </row>
    <row r="48" spans="1:22" ht="15" customHeight="1" x14ac:dyDescent="0.2">
      <c r="A48" s="15">
        <v>36</v>
      </c>
      <c r="B48" s="15" t="s">
        <v>369</v>
      </c>
      <c r="C48" s="16">
        <f t="shared" si="1"/>
        <v>475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200</v>
      </c>
      <c r="J48" s="16">
        <v>275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</row>
    <row r="49" spans="1:22" ht="15" customHeight="1" x14ac:dyDescent="0.2">
      <c r="A49" s="15">
        <v>36</v>
      </c>
      <c r="B49" s="15" t="s">
        <v>381</v>
      </c>
      <c r="C49" s="16">
        <f t="shared" si="1"/>
        <v>475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475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</row>
    <row r="50" spans="1:22" ht="15" customHeight="1" x14ac:dyDescent="0.2">
      <c r="A50" s="15">
        <v>36</v>
      </c>
      <c r="B50" s="15" t="s">
        <v>361</v>
      </c>
      <c r="C50" s="16">
        <f t="shared" si="1"/>
        <v>475</v>
      </c>
      <c r="D50" s="16">
        <v>0</v>
      </c>
      <c r="E50" s="16">
        <v>0</v>
      </c>
      <c r="F50" s="16">
        <v>300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175</v>
      </c>
      <c r="U50" s="16">
        <v>0</v>
      </c>
      <c r="V50" s="16">
        <v>0</v>
      </c>
    </row>
    <row r="51" spans="1:22" ht="15" customHeight="1" x14ac:dyDescent="0.2">
      <c r="A51" s="15">
        <v>36</v>
      </c>
      <c r="B51" s="15" t="s">
        <v>377</v>
      </c>
      <c r="C51" s="16">
        <f t="shared" si="1"/>
        <v>475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475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</row>
    <row r="52" spans="1:22" ht="15" customHeight="1" x14ac:dyDescent="0.2">
      <c r="A52" s="15">
        <v>37</v>
      </c>
      <c r="B52" s="15" t="s">
        <v>362</v>
      </c>
      <c r="C52" s="16">
        <f t="shared" si="1"/>
        <v>450</v>
      </c>
      <c r="D52" s="16">
        <v>0</v>
      </c>
      <c r="E52" s="16">
        <v>0</v>
      </c>
      <c r="F52" s="16">
        <v>175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275</v>
      </c>
      <c r="U52" s="16">
        <v>0</v>
      </c>
      <c r="V52" s="16">
        <v>0</v>
      </c>
    </row>
    <row r="53" spans="1:22" ht="15" customHeight="1" x14ac:dyDescent="0.2">
      <c r="A53" s="15">
        <v>38</v>
      </c>
      <c r="B53" s="15" t="s">
        <v>249</v>
      </c>
      <c r="C53" s="16">
        <f t="shared" si="1"/>
        <v>425</v>
      </c>
      <c r="D53" s="16">
        <v>425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</row>
    <row r="54" spans="1:22" ht="15" customHeight="1" x14ac:dyDescent="0.2">
      <c r="A54" s="15">
        <v>39</v>
      </c>
      <c r="B54" s="15" t="s">
        <v>374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325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</row>
    <row r="55" spans="1:22" ht="15" customHeight="1" x14ac:dyDescent="0.2">
      <c r="A55" s="15">
        <v>40</v>
      </c>
      <c r="B55" s="15" t="s">
        <v>367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300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</row>
    <row r="56" spans="1:22" ht="15" customHeight="1" x14ac:dyDescent="0.2">
      <c r="A56" s="15">
        <v>41</v>
      </c>
      <c r="B56" s="15" t="s">
        <v>382</v>
      </c>
      <c r="C56" s="16">
        <f t="shared" si="1"/>
        <v>275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275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</row>
    <row r="57" spans="1:22" ht="15" customHeight="1" x14ac:dyDescent="0.2">
      <c r="A57" s="15">
        <v>42</v>
      </c>
      <c r="B57" s="15" t="s">
        <v>389</v>
      </c>
      <c r="C57" s="16">
        <f t="shared" si="1"/>
        <v>260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115</v>
      </c>
      <c r="O57" s="16">
        <v>0</v>
      </c>
      <c r="P57" s="16">
        <v>0</v>
      </c>
      <c r="Q57" s="16">
        <v>0</v>
      </c>
      <c r="R57" s="16">
        <v>145</v>
      </c>
      <c r="S57" s="16">
        <v>0</v>
      </c>
      <c r="T57" s="16">
        <v>0</v>
      </c>
      <c r="U57" s="16">
        <v>0</v>
      </c>
      <c r="V57" s="16">
        <v>0</v>
      </c>
    </row>
    <row r="58" spans="1:22" ht="15" customHeight="1" x14ac:dyDescent="0.2">
      <c r="A58" s="33">
        <v>43</v>
      </c>
      <c r="B58" s="33" t="s">
        <v>368</v>
      </c>
      <c r="C58" s="31">
        <f t="shared" si="1"/>
        <v>250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250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v>0</v>
      </c>
      <c r="Q58" s="31">
        <v>0</v>
      </c>
      <c r="R58" s="31">
        <v>0</v>
      </c>
      <c r="S58" s="31">
        <v>0</v>
      </c>
      <c r="T58" s="31">
        <v>0</v>
      </c>
      <c r="U58" s="31">
        <v>0</v>
      </c>
      <c r="V58" s="31">
        <v>0</v>
      </c>
    </row>
    <row r="59" spans="1:22" ht="15" customHeight="1" x14ac:dyDescent="0.2">
      <c r="A59" s="33">
        <v>43</v>
      </c>
      <c r="B59" s="33" t="s">
        <v>385</v>
      </c>
      <c r="C59" s="31">
        <f t="shared" si="1"/>
        <v>250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v>0</v>
      </c>
      <c r="Q59" s="31">
        <v>250</v>
      </c>
      <c r="R59" s="31">
        <v>0</v>
      </c>
      <c r="S59" s="31">
        <v>0</v>
      </c>
      <c r="T59" s="31">
        <v>0</v>
      </c>
      <c r="U59" s="31">
        <v>0</v>
      </c>
      <c r="V59" s="31">
        <v>0</v>
      </c>
    </row>
    <row r="60" spans="1:22" ht="15" customHeight="1" x14ac:dyDescent="0.2">
      <c r="A60" s="33">
        <v>43</v>
      </c>
      <c r="B60" s="33" t="s">
        <v>392</v>
      </c>
      <c r="C60" s="31">
        <f t="shared" si="1"/>
        <v>250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v>0</v>
      </c>
      <c r="Q60" s="31">
        <v>0</v>
      </c>
      <c r="R60" s="31">
        <v>0</v>
      </c>
      <c r="S60" s="31">
        <v>0</v>
      </c>
      <c r="T60" s="31">
        <v>250</v>
      </c>
      <c r="U60" s="31">
        <v>0</v>
      </c>
      <c r="V60" s="31">
        <v>0</v>
      </c>
    </row>
    <row r="61" spans="1:22" ht="15" customHeight="1" x14ac:dyDescent="0.2">
      <c r="A61" s="33">
        <v>43</v>
      </c>
      <c r="B61" s="33" t="s">
        <v>395</v>
      </c>
      <c r="C61" s="31">
        <f t="shared" si="1"/>
        <v>250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v>0</v>
      </c>
      <c r="Q61" s="31">
        <v>0</v>
      </c>
      <c r="R61" s="31">
        <v>0</v>
      </c>
      <c r="S61" s="31">
        <v>0</v>
      </c>
      <c r="T61" s="31">
        <v>0</v>
      </c>
      <c r="U61" s="31">
        <v>0</v>
      </c>
      <c r="V61" s="32">
        <v>250</v>
      </c>
    </row>
    <row r="62" spans="1:22" ht="15" customHeight="1" x14ac:dyDescent="0.2">
      <c r="A62" s="33">
        <v>44</v>
      </c>
      <c r="B62" s="33" t="s">
        <v>384</v>
      </c>
      <c r="C62" s="31">
        <f t="shared" si="1"/>
        <v>225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0</v>
      </c>
      <c r="N62" s="31">
        <v>0</v>
      </c>
      <c r="O62" s="31">
        <v>0</v>
      </c>
      <c r="P62" s="31">
        <v>225</v>
      </c>
      <c r="Q62" s="31">
        <v>0</v>
      </c>
      <c r="R62" s="31">
        <v>0</v>
      </c>
      <c r="S62" s="31">
        <v>0</v>
      </c>
      <c r="T62" s="31">
        <v>0</v>
      </c>
      <c r="U62" s="31">
        <v>0</v>
      </c>
      <c r="V62" s="31">
        <v>0</v>
      </c>
    </row>
    <row r="63" spans="1:22" ht="15" customHeight="1" x14ac:dyDescent="0.2">
      <c r="A63" s="33">
        <v>44</v>
      </c>
      <c r="B63" s="33" t="s">
        <v>278</v>
      </c>
      <c r="C63" s="31">
        <f t="shared" si="1"/>
        <v>225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v>0</v>
      </c>
      <c r="Q63" s="31">
        <v>225</v>
      </c>
      <c r="R63" s="31">
        <v>0</v>
      </c>
      <c r="S63" s="31">
        <v>0</v>
      </c>
      <c r="T63" s="31">
        <v>0</v>
      </c>
      <c r="U63" s="31">
        <v>0</v>
      </c>
      <c r="V63" s="31">
        <v>0</v>
      </c>
    </row>
    <row r="64" spans="1:22" ht="15" customHeight="1" x14ac:dyDescent="0.2">
      <c r="A64" s="33">
        <v>44</v>
      </c>
      <c r="B64" s="33" t="s">
        <v>332</v>
      </c>
      <c r="C64" s="31">
        <f t="shared" si="1"/>
        <v>225</v>
      </c>
      <c r="D64" s="31">
        <v>225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v>0</v>
      </c>
      <c r="Q64" s="31">
        <v>0</v>
      </c>
      <c r="R64" s="31">
        <v>0</v>
      </c>
      <c r="S64" s="31">
        <v>0</v>
      </c>
      <c r="T64" s="31">
        <v>0</v>
      </c>
      <c r="U64" s="31">
        <v>0</v>
      </c>
      <c r="V64" s="31">
        <v>0</v>
      </c>
    </row>
    <row r="65" spans="1:22" ht="15" customHeight="1" x14ac:dyDescent="0.2">
      <c r="A65" s="33">
        <v>45</v>
      </c>
      <c r="B65" s="34" t="s">
        <v>378</v>
      </c>
      <c r="C65" s="31">
        <f t="shared" si="1"/>
        <v>200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200</v>
      </c>
      <c r="N65" s="31">
        <v>0</v>
      </c>
      <c r="O65" s="31">
        <v>0</v>
      </c>
      <c r="P65" s="31">
        <v>0</v>
      </c>
      <c r="Q65" s="31">
        <v>0</v>
      </c>
      <c r="R65" s="31">
        <v>0</v>
      </c>
      <c r="S65" s="31">
        <v>0</v>
      </c>
      <c r="T65" s="31">
        <v>0</v>
      </c>
      <c r="U65" s="31">
        <v>0</v>
      </c>
      <c r="V65" s="31">
        <v>0</v>
      </c>
    </row>
    <row r="66" spans="1:22" ht="15" customHeight="1" x14ac:dyDescent="0.2">
      <c r="A66" s="33">
        <v>45</v>
      </c>
      <c r="B66" s="33" t="s">
        <v>396</v>
      </c>
      <c r="C66" s="31">
        <f t="shared" si="1"/>
        <v>200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31">
        <v>0</v>
      </c>
      <c r="Q66" s="31">
        <v>0</v>
      </c>
      <c r="R66" s="31">
        <v>0</v>
      </c>
      <c r="S66" s="31">
        <v>0</v>
      </c>
      <c r="T66" s="31">
        <v>0</v>
      </c>
      <c r="U66" s="31">
        <v>0</v>
      </c>
      <c r="V66" s="31">
        <v>200</v>
      </c>
    </row>
    <row r="67" spans="1:22" ht="15" customHeight="1" x14ac:dyDescent="0.2">
      <c r="A67" s="33">
        <v>45</v>
      </c>
      <c r="B67" s="33" t="s">
        <v>393</v>
      </c>
      <c r="C67" s="31">
        <f t="shared" si="1"/>
        <v>200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v>0</v>
      </c>
      <c r="Q67" s="31">
        <v>0</v>
      </c>
      <c r="R67" s="31">
        <v>0</v>
      </c>
      <c r="S67" s="31">
        <v>0</v>
      </c>
      <c r="T67" s="31">
        <v>200</v>
      </c>
      <c r="U67" s="31">
        <v>0</v>
      </c>
      <c r="V67" s="31">
        <v>0</v>
      </c>
    </row>
    <row r="68" spans="1:22" ht="15" customHeight="1" x14ac:dyDescent="0.2">
      <c r="A68" s="33">
        <v>46</v>
      </c>
      <c r="B68" s="33" t="s">
        <v>388</v>
      </c>
      <c r="C68" s="31">
        <f t="shared" si="1"/>
        <v>175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31">
        <v>0</v>
      </c>
      <c r="O68" s="31">
        <v>0</v>
      </c>
      <c r="P68" s="31">
        <v>0</v>
      </c>
      <c r="Q68" s="31">
        <v>0</v>
      </c>
      <c r="R68" s="31">
        <v>175</v>
      </c>
      <c r="S68" s="31">
        <v>0</v>
      </c>
      <c r="T68" s="31">
        <v>0</v>
      </c>
      <c r="U68" s="31">
        <v>0</v>
      </c>
      <c r="V68" s="31">
        <v>0</v>
      </c>
    </row>
    <row r="69" spans="1:22" ht="15" customHeight="1" x14ac:dyDescent="0.2">
      <c r="A69" s="33">
        <v>46</v>
      </c>
      <c r="B69" s="33" t="s">
        <v>358</v>
      </c>
      <c r="C69" s="31">
        <f t="shared" si="1"/>
        <v>175</v>
      </c>
      <c r="D69" s="31">
        <v>0</v>
      </c>
      <c r="E69" s="31">
        <v>175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v>0</v>
      </c>
      <c r="Q69" s="31">
        <v>0</v>
      </c>
      <c r="R69" s="31">
        <v>0</v>
      </c>
      <c r="S69" s="31">
        <v>0</v>
      </c>
      <c r="T69" s="31">
        <v>0</v>
      </c>
      <c r="U69" s="31">
        <v>0</v>
      </c>
      <c r="V69" s="31">
        <v>0</v>
      </c>
    </row>
    <row r="70" spans="1:22" ht="15" customHeight="1" x14ac:dyDescent="0.2">
      <c r="A70" s="33">
        <v>46</v>
      </c>
      <c r="B70" s="33" t="s">
        <v>370</v>
      </c>
      <c r="C70" s="31">
        <f t="shared" si="1"/>
        <v>175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175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1">
        <v>0</v>
      </c>
      <c r="Q70" s="31">
        <v>0</v>
      </c>
      <c r="R70" s="31">
        <v>0</v>
      </c>
      <c r="S70" s="31">
        <v>0</v>
      </c>
      <c r="T70" s="31">
        <v>0</v>
      </c>
      <c r="U70" s="31">
        <v>0</v>
      </c>
      <c r="V70" s="31">
        <v>0</v>
      </c>
    </row>
    <row r="71" spans="1:22" ht="15" customHeight="1" x14ac:dyDescent="0.2">
      <c r="A71" s="33">
        <v>46</v>
      </c>
      <c r="B71" s="33" t="s">
        <v>379</v>
      </c>
      <c r="C71" s="31">
        <f t="shared" si="1"/>
        <v>175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175</v>
      </c>
      <c r="N71" s="31">
        <v>0</v>
      </c>
      <c r="O71" s="31">
        <v>0</v>
      </c>
      <c r="P71" s="31">
        <v>0</v>
      </c>
      <c r="Q71" s="31">
        <v>0</v>
      </c>
      <c r="R71" s="31">
        <v>0</v>
      </c>
      <c r="S71" s="31">
        <v>0</v>
      </c>
      <c r="T71" s="31">
        <v>0</v>
      </c>
      <c r="U71" s="31">
        <v>0</v>
      </c>
      <c r="V71" s="31">
        <v>0</v>
      </c>
    </row>
    <row r="72" spans="1:22" ht="15" customHeight="1" x14ac:dyDescent="0.2">
      <c r="A72" s="33">
        <v>47</v>
      </c>
      <c r="B72" s="33" t="s">
        <v>380</v>
      </c>
      <c r="C72" s="31">
        <f t="shared" ref="C72:C75" si="2">SUM(D72:V72)</f>
        <v>160</v>
      </c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160</v>
      </c>
      <c r="N72" s="31">
        <v>0</v>
      </c>
      <c r="O72" s="31">
        <v>0</v>
      </c>
      <c r="P72" s="31">
        <v>0</v>
      </c>
      <c r="Q72" s="31">
        <v>0</v>
      </c>
      <c r="R72" s="31">
        <v>0</v>
      </c>
      <c r="S72" s="31">
        <v>0</v>
      </c>
      <c r="T72" s="31">
        <v>0</v>
      </c>
      <c r="U72" s="31">
        <v>0</v>
      </c>
      <c r="V72" s="31">
        <v>0</v>
      </c>
    </row>
    <row r="73" spans="1:22" ht="15" customHeight="1" x14ac:dyDescent="0.2">
      <c r="A73" s="33">
        <v>48</v>
      </c>
      <c r="B73" s="33" t="s">
        <v>375</v>
      </c>
      <c r="C73" s="31">
        <f t="shared" si="2"/>
        <v>145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145</v>
      </c>
      <c r="L73" s="31">
        <v>0</v>
      </c>
      <c r="M73" s="31">
        <v>0</v>
      </c>
      <c r="N73" s="31">
        <v>0</v>
      </c>
      <c r="O73" s="31">
        <v>0</v>
      </c>
      <c r="P73" s="31">
        <v>0</v>
      </c>
      <c r="Q73" s="31">
        <v>0</v>
      </c>
      <c r="R73" s="31">
        <v>0</v>
      </c>
      <c r="S73" s="31">
        <v>0</v>
      </c>
      <c r="T73" s="31">
        <v>0</v>
      </c>
      <c r="U73" s="31">
        <v>0</v>
      </c>
      <c r="V73" s="31">
        <v>0</v>
      </c>
    </row>
    <row r="74" spans="1:22" ht="15" customHeight="1" x14ac:dyDescent="0.2">
      <c r="A74" s="33">
        <v>48</v>
      </c>
      <c r="B74" s="33" t="s">
        <v>366</v>
      </c>
      <c r="C74" s="31">
        <f t="shared" si="2"/>
        <v>145</v>
      </c>
      <c r="D74" s="31">
        <v>0</v>
      </c>
      <c r="E74" s="31">
        <v>0</v>
      </c>
      <c r="F74" s="31">
        <v>0</v>
      </c>
      <c r="G74" s="31">
        <v>0</v>
      </c>
      <c r="H74" s="31">
        <v>145</v>
      </c>
      <c r="I74" s="31">
        <v>0</v>
      </c>
      <c r="J74" s="31">
        <v>0</v>
      </c>
      <c r="K74" s="31">
        <v>0</v>
      </c>
      <c r="L74" s="31">
        <v>0</v>
      </c>
      <c r="M74" s="31">
        <v>0</v>
      </c>
      <c r="N74" s="31">
        <v>0</v>
      </c>
      <c r="O74" s="31">
        <v>0</v>
      </c>
      <c r="P74" s="31">
        <v>0</v>
      </c>
      <c r="Q74" s="31">
        <v>0</v>
      </c>
      <c r="R74" s="31">
        <v>0</v>
      </c>
      <c r="S74" s="31">
        <v>0</v>
      </c>
      <c r="T74" s="31">
        <v>0</v>
      </c>
      <c r="U74" s="31">
        <v>0</v>
      </c>
      <c r="V74" s="31">
        <v>0</v>
      </c>
    </row>
    <row r="75" spans="1:22" ht="15" customHeight="1" x14ac:dyDescent="0.2">
      <c r="A75" s="33">
        <v>49</v>
      </c>
      <c r="B75" s="33" t="s">
        <v>220</v>
      </c>
      <c r="C75" s="31">
        <f t="shared" si="2"/>
        <v>115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115</v>
      </c>
      <c r="L75" s="31">
        <v>0</v>
      </c>
      <c r="M75" s="31">
        <v>0</v>
      </c>
      <c r="N75" s="31">
        <v>0</v>
      </c>
      <c r="O75" s="31">
        <v>0</v>
      </c>
      <c r="P75" s="31">
        <v>0</v>
      </c>
      <c r="Q75" s="31">
        <v>0</v>
      </c>
      <c r="R75" s="31">
        <v>0</v>
      </c>
      <c r="S75" s="31">
        <v>0</v>
      </c>
      <c r="T75" s="31">
        <v>0</v>
      </c>
      <c r="U75" s="31">
        <v>0</v>
      </c>
      <c r="V75" s="31">
        <v>0</v>
      </c>
    </row>
    <row r="76" spans="1:22" ht="15" x14ac:dyDescent="0.2">
      <c r="G76" s="6"/>
      <c r="H76" s="6"/>
      <c r="I76" s="6"/>
    </row>
    <row r="77" spans="1:22" ht="18.75" customHeight="1" x14ac:dyDescent="0.25">
      <c r="A77" s="25" t="s">
        <v>3</v>
      </c>
      <c r="B77" s="26"/>
      <c r="C77" s="26"/>
      <c r="D77" s="26"/>
      <c r="E77" s="3"/>
      <c r="F77" s="3"/>
      <c r="G77" s="3"/>
      <c r="H77" s="3"/>
      <c r="I77" s="3"/>
    </row>
    <row r="78" spans="1:22" ht="18.75" customHeight="1" x14ac:dyDescent="0.25">
      <c r="A78" s="27" t="s">
        <v>4</v>
      </c>
      <c r="B78" s="28"/>
      <c r="C78" s="28"/>
      <c r="D78" s="28"/>
      <c r="E78" s="4"/>
      <c r="F78" s="4"/>
      <c r="G78" s="4"/>
      <c r="H78" s="4"/>
      <c r="I78" s="4"/>
    </row>
    <row r="79" spans="1:22" ht="18.75" customHeight="1" x14ac:dyDescent="0.25">
      <c r="A79" s="29" t="s">
        <v>5</v>
      </c>
      <c r="B79" s="30"/>
      <c r="C79" s="30"/>
      <c r="D79" s="30"/>
      <c r="E79" s="5"/>
      <c r="F79" s="5"/>
      <c r="G79" s="5"/>
      <c r="H79" s="5"/>
      <c r="I79" s="5"/>
    </row>
    <row r="81" ht="21" customHeight="1" x14ac:dyDescent="0.2"/>
    <row r="105" ht="18.75" customHeight="1" x14ac:dyDescent="0.2"/>
    <row r="106" ht="18.75" customHeight="1" x14ac:dyDescent="0.2"/>
  </sheetData>
  <sortState ref="A8:V75">
    <sortCondition descending="1" ref="C8:C75"/>
  </sortState>
  <mergeCells count="6">
    <mergeCell ref="A6:V6"/>
    <mergeCell ref="A1:I1"/>
    <mergeCell ref="A2:V2"/>
    <mergeCell ref="A3:V3"/>
    <mergeCell ref="A4:V4"/>
    <mergeCell ref="A5:V5"/>
  </mergeCells>
  <pageMargins left="0.7" right="0.7" top="0.75" bottom="0.75" header="0.3" footer="0.3"/>
  <pageSetup paperSize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58"/>
      <c r="B1" s="58"/>
      <c r="C1" s="58"/>
      <c r="D1" s="58"/>
      <c r="E1" s="58"/>
      <c r="F1" s="58"/>
      <c r="G1" s="58"/>
      <c r="H1" s="58"/>
      <c r="I1" s="58"/>
    </row>
    <row r="2" spans="1:15" ht="45" customHeight="1" x14ac:dyDescent="0.5">
      <c r="A2" s="59" t="s">
        <v>259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1:15" ht="40.5" customHeight="1" x14ac:dyDescent="0.4">
      <c r="A3" s="61" t="s">
        <v>352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15" ht="9.75" customHeight="1" x14ac:dyDescent="0.4">
      <c r="A4" s="61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5" ht="30" customHeight="1" x14ac:dyDescent="0.4">
      <c r="A5" s="63" t="s">
        <v>108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</row>
    <row r="6" spans="1:15" ht="21" customHeight="1" x14ac:dyDescent="0.2">
      <c r="A6" s="65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45582</v>
      </c>
      <c r="E7" s="2">
        <v>45589</v>
      </c>
      <c r="F7" s="2">
        <v>45596</v>
      </c>
      <c r="G7" s="2">
        <v>45603</v>
      </c>
      <c r="H7" s="2">
        <v>45610</v>
      </c>
      <c r="I7" s="2">
        <v>45617</v>
      </c>
      <c r="J7" s="2">
        <v>45624</v>
      </c>
      <c r="K7" s="2">
        <v>45631</v>
      </c>
      <c r="L7" s="2">
        <v>45638</v>
      </c>
      <c r="M7" s="2">
        <v>45645</v>
      </c>
      <c r="N7" s="2">
        <v>45652</v>
      </c>
      <c r="O7" s="2">
        <v>45293</v>
      </c>
    </row>
    <row r="8" spans="1:15" ht="15" customHeight="1" x14ac:dyDescent="0.2">
      <c r="A8" s="10">
        <v>1</v>
      </c>
      <c r="B8" s="10" t="s">
        <v>253</v>
      </c>
      <c r="C8" s="12">
        <f t="shared" ref="C8:C39" si="0">SUM(D8:O8)</f>
        <v>4345</v>
      </c>
      <c r="D8" s="11">
        <v>145</v>
      </c>
      <c r="E8" s="11">
        <v>425</v>
      </c>
      <c r="F8" s="11">
        <v>300</v>
      </c>
      <c r="G8" s="11">
        <v>350</v>
      </c>
      <c r="H8" s="11">
        <v>475</v>
      </c>
      <c r="I8" s="11">
        <v>575</v>
      </c>
      <c r="J8" s="11">
        <v>575</v>
      </c>
      <c r="K8" s="11">
        <v>275</v>
      </c>
      <c r="L8" s="11">
        <v>300</v>
      </c>
      <c r="M8" s="11">
        <v>300</v>
      </c>
      <c r="N8" s="11">
        <v>275</v>
      </c>
      <c r="O8" s="11">
        <v>350</v>
      </c>
    </row>
    <row r="9" spans="1:15" ht="15" customHeight="1" x14ac:dyDescent="0.2">
      <c r="A9" s="10">
        <v>2</v>
      </c>
      <c r="B9" s="10" t="s">
        <v>316</v>
      </c>
      <c r="C9" s="12">
        <f t="shared" si="0"/>
        <v>3775</v>
      </c>
      <c r="D9" s="11">
        <v>425</v>
      </c>
      <c r="E9" s="11">
        <v>300</v>
      </c>
      <c r="F9" s="11">
        <v>0</v>
      </c>
      <c r="G9" s="11">
        <v>425</v>
      </c>
      <c r="H9" s="11">
        <v>575</v>
      </c>
      <c r="I9" s="11">
        <v>475</v>
      </c>
      <c r="J9" s="11">
        <v>0</v>
      </c>
      <c r="K9" s="11">
        <v>225</v>
      </c>
      <c r="L9" s="11">
        <v>575</v>
      </c>
      <c r="M9" s="11">
        <v>0</v>
      </c>
      <c r="N9" s="11">
        <v>350</v>
      </c>
      <c r="O9" s="11">
        <v>425</v>
      </c>
    </row>
    <row r="10" spans="1:15" ht="15" customHeight="1" x14ac:dyDescent="0.2">
      <c r="A10" s="10">
        <v>3</v>
      </c>
      <c r="B10" s="10" t="s">
        <v>318</v>
      </c>
      <c r="C10" s="12">
        <f t="shared" si="0"/>
        <v>3625</v>
      </c>
      <c r="D10" s="11">
        <v>300</v>
      </c>
      <c r="E10" s="11">
        <v>275</v>
      </c>
      <c r="F10" s="11">
        <v>0</v>
      </c>
      <c r="G10" s="11">
        <v>575</v>
      </c>
      <c r="H10" s="11">
        <v>425</v>
      </c>
      <c r="I10" s="11">
        <v>325</v>
      </c>
      <c r="J10" s="11">
        <v>0</v>
      </c>
      <c r="K10" s="11">
        <v>475</v>
      </c>
      <c r="L10" s="11">
        <v>475</v>
      </c>
      <c r="M10" s="11">
        <v>0</v>
      </c>
      <c r="N10" s="11">
        <v>300</v>
      </c>
      <c r="O10" s="11">
        <v>475</v>
      </c>
    </row>
    <row r="11" spans="1:15" ht="15" customHeight="1" x14ac:dyDescent="0.2">
      <c r="A11" s="10">
        <v>4</v>
      </c>
      <c r="B11" s="10" t="s">
        <v>290</v>
      </c>
      <c r="C11" s="12">
        <f t="shared" si="0"/>
        <v>3425</v>
      </c>
      <c r="D11" s="11">
        <v>375</v>
      </c>
      <c r="E11" s="11">
        <v>575</v>
      </c>
      <c r="F11" s="11">
        <v>425</v>
      </c>
      <c r="G11" s="11">
        <v>0</v>
      </c>
      <c r="H11" s="11">
        <v>0</v>
      </c>
      <c r="I11" s="11">
        <v>250</v>
      </c>
      <c r="J11" s="11">
        <v>0</v>
      </c>
      <c r="K11" s="11">
        <v>350</v>
      </c>
      <c r="L11" s="11">
        <v>0</v>
      </c>
      <c r="M11" s="11">
        <v>575</v>
      </c>
      <c r="N11" s="11">
        <v>575</v>
      </c>
      <c r="O11" s="11">
        <v>300</v>
      </c>
    </row>
    <row r="12" spans="1:15" ht="15" customHeight="1" x14ac:dyDescent="0.2">
      <c r="A12" s="10">
        <v>5</v>
      </c>
      <c r="B12" s="10" t="s">
        <v>289</v>
      </c>
      <c r="C12" s="12">
        <f t="shared" si="0"/>
        <v>3350</v>
      </c>
      <c r="D12" s="11">
        <v>225</v>
      </c>
      <c r="E12" s="11">
        <v>225</v>
      </c>
      <c r="F12" s="11">
        <v>475</v>
      </c>
      <c r="G12" s="11">
        <v>325</v>
      </c>
      <c r="H12" s="11">
        <v>375</v>
      </c>
      <c r="I12" s="11">
        <v>375</v>
      </c>
      <c r="J12" s="11">
        <v>0</v>
      </c>
      <c r="K12" s="11">
        <v>200</v>
      </c>
      <c r="L12" s="11">
        <v>275</v>
      </c>
      <c r="M12" s="11">
        <v>175</v>
      </c>
      <c r="N12" s="11">
        <v>325</v>
      </c>
      <c r="O12" s="11">
        <v>375</v>
      </c>
    </row>
    <row r="13" spans="1:15" ht="15" customHeight="1" x14ac:dyDescent="0.2">
      <c r="A13" s="10">
        <v>6</v>
      </c>
      <c r="B13" s="10" t="s">
        <v>292</v>
      </c>
      <c r="C13" s="12">
        <f t="shared" si="0"/>
        <v>2625</v>
      </c>
      <c r="D13" s="11">
        <v>350</v>
      </c>
      <c r="E13" s="11">
        <v>350</v>
      </c>
      <c r="F13" s="11">
        <v>375</v>
      </c>
      <c r="G13" s="11">
        <v>0</v>
      </c>
      <c r="H13" s="11">
        <v>0</v>
      </c>
      <c r="I13" s="11">
        <v>425</v>
      </c>
      <c r="J13" s="11">
        <v>0</v>
      </c>
      <c r="K13" s="11">
        <v>300</v>
      </c>
      <c r="L13" s="11">
        <v>0</v>
      </c>
      <c r="M13" s="11">
        <v>225</v>
      </c>
      <c r="N13" s="11">
        <v>375</v>
      </c>
      <c r="O13" s="11">
        <v>225</v>
      </c>
    </row>
    <row r="14" spans="1:15" ht="15" customHeight="1" x14ac:dyDescent="0.2">
      <c r="A14" s="10">
        <v>7</v>
      </c>
      <c r="B14" s="10" t="s">
        <v>284</v>
      </c>
      <c r="C14" s="12">
        <f t="shared" si="0"/>
        <v>2100</v>
      </c>
      <c r="D14" s="11">
        <v>175</v>
      </c>
      <c r="E14" s="11">
        <v>375</v>
      </c>
      <c r="F14" s="11">
        <v>275</v>
      </c>
      <c r="G14" s="11">
        <v>250</v>
      </c>
      <c r="H14" s="11">
        <v>250</v>
      </c>
      <c r="I14" s="11">
        <v>275</v>
      </c>
      <c r="J14" s="11">
        <v>0</v>
      </c>
      <c r="K14" s="11">
        <v>0</v>
      </c>
      <c r="L14" s="11">
        <v>0</v>
      </c>
      <c r="M14" s="11">
        <v>250</v>
      </c>
      <c r="N14" s="23">
        <v>0</v>
      </c>
      <c r="O14" s="11">
        <v>250</v>
      </c>
    </row>
    <row r="15" spans="1:15" ht="15" customHeight="1" x14ac:dyDescent="0.2">
      <c r="A15" s="10">
        <v>8</v>
      </c>
      <c r="B15" s="10" t="s">
        <v>319</v>
      </c>
      <c r="C15" s="12">
        <f t="shared" si="0"/>
        <v>2050</v>
      </c>
      <c r="D15" s="11">
        <v>0</v>
      </c>
      <c r="E15" s="11">
        <v>475</v>
      </c>
      <c r="F15" s="11">
        <v>0</v>
      </c>
      <c r="G15" s="11">
        <v>475</v>
      </c>
      <c r="H15" s="11">
        <v>350</v>
      </c>
      <c r="I15" s="11">
        <v>0</v>
      </c>
      <c r="J15" s="11">
        <v>0</v>
      </c>
      <c r="K15" s="11">
        <v>325</v>
      </c>
      <c r="L15" s="11">
        <v>425</v>
      </c>
      <c r="M15" s="11">
        <v>0</v>
      </c>
      <c r="N15" s="23">
        <v>0</v>
      </c>
      <c r="O15" s="23">
        <v>0</v>
      </c>
    </row>
    <row r="16" spans="1:15" ht="15" customHeight="1" x14ac:dyDescent="0.2">
      <c r="A16" s="10">
        <v>9</v>
      </c>
      <c r="B16" s="10" t="s">
        <v>257</v>
      </c>
      <c r="C16" s="12">
        <f t="shared" si="0"/>
        <v>1980</v>
      </c>
      <c r="D16" s="11">
        <v>575</v>
      </c>
      <c r="E16" s="11">
        <v>325</v>
      </c>
      <c r="F16" s="11">
        <v>325</v>
      </c>
      <c r="G16" s="11">
        <v>160</v>
      </c>
      <c r="H16" s="11">
        <v>0</v>
      </c>
      <c r="I16" s="11">
        <v>0</v>
      </c>
      <c r="J16" s="11">
        <v>0</v>
      </c>
      <c r="K16" s="11">
        <v>145</v>
      </c>
      <c r="L16" s="11">
        <v>175</v>
      </c>
      <c r="M16" s="11">
        <v>0</v>
      </c>
      <c r="N16" s="23">
        <v>0</v>
      </c>
      <c r="O16" s="11">
        <v>275</v>
      </c>
    </row>
    <row r="17" spans="1:15" ht="15" customHeight="1" x14ac:dyDescent="0.2">
      <c r="A17" s="10">
        <v>10</v>
      </c>
      <c r="B17" s="10" t="s">
        <v>181</v>
      </c>
      <c r="C17" s="12">
        <f t="shared" si="0"/>
        <v>1375</v>
      </c>
      <c r="D17" s="11">
        <v>0</v>
      </c>
      <c r="E17" s="11">
        <v>0</v>
      </c>
      <c r="F17" s="11">
        <v>0</v>
      </c>
      <c r="G17" s="11">
        <v>0</v>
      </c>
      <c r="H17" s="11">
        <v>325</v>
      </c>
      <c r="I17" s="11">
        <v>0</v>
      </c>
      <c r="J17" s="11">
        <v>0</v>
      </c>
      <c r="K17" s="11">
        <v>0</v>
      </c>
      <c r="L17" s="11">
        <v>250</v>
      </c>
      <c r="M17" s="11">
        <v>475</v>
      </c>
      <c r="N17" s="23">
        <v>0</v>
      </c>
      <c r="O17" s="11">
        <v>325</v>
      </c>
    </row>
    <row r="18" spans="1:15" ht="15" customHeight="1" x14ac:dyDescent="0.2">
      <c r="A18" s="10">
        <v>11</v>
      </c>
      <c r="B18" s="10" t="s">
        <v>274</v>
      </c>
      <c r="C18" s="11">
        <f t="shared" si="0"/>
        <v>1275</v>
      </c>
      <c r="D18" s="11">
        <v>250</v>
      </c>
      <c r="E18" s="11">
        <v>0</v>
      </c>
      <c r="F18" s="11">
        <v>0</v>
      </c>
      <c r="G18" s="11">
        <v>300</v>
      </c>
      <c r="H18" s="11">
        <v>275</v>
      </c>
      <c r="I18" s="11">
        <v>0</v>
      </c>
      <c r="J18" s="11">
        <v>0</v>
      </c>
      <c r="K18" s="11">
        <v>0</v>
      </c>
      <c r="L18" s="11">
        <v>0</v>
      </c>
      <c r="M18" s="11">
        <v>275</v>
      </c>
      <c r="N18" s="23">
        <v>0</v>
      </c>
      <c r="O18" s="11">
        <v>175</v>
      </c>
    </row>
    <row r="19" spans="1:15" ht="15" customHeight="1" x14ac:dyDescent="0.2">
      <c r="A19" s="10">
        <v>12</v>
      </c>
      <c r="B19" s="10" t="s">
        <v>337</v>
      </c>
      <c r="C19" s="11">
        <f t="shared" si="0"/>
        <v>1210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425</v>
      </c>
      <c r="L19" s="11">
        <v>375</v>
      </c>
      <c r="M19" s="23">
        <v>160</v>
      </c>
      <c r="N19" s="23">
        <v>250</v>
      </c>
      <c r="O19" s="23">
        <v>0</v>
      </c>
    </row>
    <row r="20" spans="1:15" ht="15" customHeight="1" x14ac:dyDescent="0.2">
      <c r="A20" s="10">
        <v>13</v>
      </c>
      <c r="B20" s="10" t="s">
        <v>220</v>
      </c>
      <c r="C20" s="11">
        <f t="shared" si="0"/>
        <v>1075</v>
      </c>
      <c r="D20" s="11">
        <v>275</v>
      </c>
      <c r="E20" s="11">
        <v>0</v>
      </c>
      <c r="F20" s="11">
        <v>0</v>
      </c>
      <c r="G20" s="11">
        <v>0</v>
      </c>
      <c r="H20" s="11">
        <v>200</v>
      </c>
      <c r="I20" s="11">
        <v>0</v>
      </c>
      <c r="J20" s="11">
        <v>0</v>
      </c>
      <c r="K20" s="11">
        <v>250</v>
      </c>
      <c r="L20" s="11">
        <v>0</v>
      </c>
      <c r="M20" s="11">
        <v>350</v>
      </c>
      <c r="N20" s="23">
        <v>0</v>
      </c>
      <c r="O20" s="23">
        <v>0</v>
      </c>
    </row>
    <row r="21" spans="1:15" ht="15" customHeight="1" x14ac:dyDescent="0.2">
      <c r="A21" s="10">
        <v>14</v>
      </c>
      <c r="B21" s="10" t="s">
        <v>261</v>
      </c>
      <c r="C21" s="11">
        <f t="shared" si="0"/>
        <v>970</v>
      </c>
      <c r="D21" s="11">
        <v>475</v>
      </c>
      <c r="E21" s="11">
        <v>0</v>
      </c>
      <c r="F21" s="11">
        <v>350</v>
      </c>
      <c r="G21" s="11">
        <v>145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23">
        <v>0</v>
      </c>
      <c r="O21" s="23">
        <v>0</v>
      </c>
    </row>
    <row r="22" spans="1:15" ht="15" customHeight="1" x14ac:dyDescent="0.2">
      <c r="A22" s="10">
        <v>15</v>
      </c>
      <c r="B22" s="10" t="s">
        <v>106</v>
      </c>
      <c r="C22" s="11">
        <f t="shared" si="0"/>
        <v>800</v>
      </c>
      <c r="D22" s="11">
        <v>0</v>
      </c>
      <c r="E22" s="11">
        <v>0</v>
      </c>
      <c r="F22" s="11">
        <v>0</v>
      </c>
      <c r="G22" s="11">
        <v>375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425</v>
      </c>
      <c r="O22" s="23">
        <v>0</v>
      </c>
    </row>
    <row r="23" spans="1:15" ht="15" customHeight="1" x14ac:dyDescent="0.2">
      <c r="A23" s="10">
        <v>16</v>
      </c>
      <c r="B23" s="10" t="s">
        <v>321</v>
      </c>
      <c r="C23" s="11">
        <f t="shared" si="0"/>
        <v>650</v>
      </c>
      <c r="D23" s="11">
        <v>0</v>
      </c>
      <c r="E23" s="11">
        <v>175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475</v>
      </c>
      <c r="L23" s="11">
        <v>0</v>
      </c>
      <c r="M23" s="11">
        <v>0</v>
      </c>
      <c r="N23" s="23">
        <v>0</v>
      </c>
      <c r="O23" s="23">
        <v>0</v>
      </c>
    </row>
    <row r="24" spans="1:15" ht="15" customHeight="1" x14ac:dyDescent="0.2">
      <c r="A24" s="10">
        <v>16</v>
      </c>
      <c r="B24" s="10" t="s">
        <v>201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225</v>
      </c>
      <c r="M24" s="23">
        <v>425</v>
      </c>
      <c r="N24" s="23">
        <v>0</v>
      </c>
      <c r="O24" s="23">
        <v>0</v>
      </c>
    </row>
    <row r="25" spans="1:15" ht="15" customHeight="1" x14ac:dyDescent="0.2">
      <c r="A25" s="10">
        <v>17</v>
      </c>
      <c r="B25" s="10" t="s">
        <v>347</v>
      </c>
      <c r="C25" s="11">
        <f t="shared" si="0"/>
        <v>575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23">
        <v>0</v>
      </c>
      <c r="N25" s="23">
        <v>0</v>
      </c>
      <c r="O25" s="23">
        <v>575</v>
      </c>
    </row>
    <row r="26" spans="1:15" ht="15" customHeight="1" x14ac:dyDescent="0.2">
      <c r="A26" s="10">
        <v>17</v>
      </c>
      <c r="B26" s="10" t="s">
        <v>322</v>
      </c>
      <c r="C26" s="11">
        <f t="shared" si="0"/>
        <v>575</v>
      </c>
      <c r="D26" s="11">
        <v>0</v>
      </c>
      <c r="E26" s="11">
        <v>0</v>
      </c>
      <c r="F26" s="11">
        <v>575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23">
        <v>0</v>
      </c>
      <c r="O26" s="23">
        <v>0</v>
      </c>
    </row>
    <row r="27" spans="1:15" ht="15" customHeight="1" x14ac:dyDescent="0.2">
      <c r="A27" s="10">
        <v>18</v>
      </c>
      <c r="B27" s="10" t="s">
        <v>249</v>
      </c>
      <c r="C27" s="11">
        <f t="shared" si="0"/>
        <v>550</v>
      </c>
      <c r="D27" s="11">
        <v>325</v>
      </c>
      <c r="E27" s="11">
        <v>0</v>
      </c>
      <c r="F27" s="11">
        <v>0</v>
      </c>
      <c r="G27" s="11">
        <v>0</v>
      </c>
      <c r="H27" s="11">
        <v>225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23">
        <v>0</v>
      </c>
      <c r="O27" s="23">
        <v>0</v>
      </c>
    </row>
    <row r="28" spans="1:15" ht="15" customHeight="1" x14ac:dyDescent="0.2">
      <c r="A28" s="10">
        <v>18</v>
      </c>
      <c r="B28" s="10" t="s">
        <v>345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23">
        <v>325</v>
      </c>
      <c r="N28" s="23">
        <v>225</v>
      </c>
      <c r="O28" s="23">
        <v>0</v>
      </c>
    </row>
    <row r="29" spans="1:15" ht="15" customHeight="1" x14ac:dyDescent="0.2">
      <c r="A29" s="10">
        <v>18</v>
      </c>
      <c r="B29" s="10" t="s">
        <v>339</v>
      </c>
      <c r="C29" s="11">
        <f t="shared" si="0"/>
        <v>550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175</v>
      </c>
      <c r="L29" s="11">
        <v>0</v>
      </c>
      <c r="M29" s="11">
        <v>375</v>
      </c>
      <c r="N29" s="23">
        <v>0</v>
      </c>
      <c r="O29" s="23">
        <v>0</v>
      </c>
    </row>
    <row r="30" spans="1:15" ht="15" customHeight="1" x14ac:dyDescent="0.2">
      <c r="A30" s="10">
        <v>19</v>
      </c>
      <c r="B30" s="10" t="s">
        <v>252</v>
      </c>
      <c r="C30" s="11">
        <f t="shared" si="0"/>
        <v>540</v>
      </c>
      <c r="D30" s="11">
        <v>130</v>
      </c>
      <c r="E30" s="11">
        <v>250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160</v>
      </c>
      <c r="M30" s="11">
        <v>0</v>
      </c>
      <c r="N30" s="23">
        <v>0</v>
      </c>
      <c r="O30" s="23">
        <v>0</v>
      </c>
    </row>
    <row r="31" spans="1:15" ht="15" customHeight="1" x14ac:dyDescent="0.2">
      <c r="A31" s="10">
        <v>20</v>
      </c>
      <c r="B31" s="10" t="s">
        <v>346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23">
        <v>0</v>
      </c>
      <c r="N31" s="11">
        <v>475</v>
      </c>
      <c r="O31" s="23">
        <v>0</v>
      </c>
    </row>
    <row r="32" spans="1:15" ht="15" customHeight="1" x14ac:dyDescent="0.2">
      <c r="A32" s="10">
        <v>20</v>
      </c>
      <c r="B32" s="10" t="s">
        <v>332</v>
      </c>
      <c r="C32" s="11">
        <f t="shared" si="0"/>
        <v>475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475</v>
      </c>
      <c r="K32" s="11">
        <v>0</v>
      </c>
      <c r="L32" s="11">
        <v>0</v>
      </c>
      <c r="M32" s="11">
        <v>0</v>
      </c>
      <c r="N32" s="23">
        <v>0</v>
      </c>
      <c r="O32" s="23">
        <v>0</v>
      </c>
    </row>
    <row r="33" spans="1:15" ht="15" x14ac:dyDescent="0.2">
      <c r="A33" s="10">
        <v>21</v>
      </c>
      <c r="B33" s="10" t="s">
        <v>317</v>
      </c>
      <c r="C33" s="11">
        <f t="shared" si="0"/>
        <v>460</v>
      </c>
      <c r="D33" s="11">
        <v>160</v>
      </c>
      <c r="E33" s="11">
        <v>0</v>
      </c>
      <c r="F33" s="11">
        <v>0</v>
      </c>
      <c r="G33" s="11">
        <v>0</v>
      </c>
      <c r="H33" s="11">
        <v>300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23">
        <v>0</v>
      </c>
      <c r="O33" s="23">
        <v>0</v>
      </c>
    </row>
    <row r="34" spans="1:15" ht="15" x14ac:dyDescent="0.2">
      <c r="A34" s="10">
        <v>22</v>
      </c>
      <c r="B34" s="10" t="s">
        <v>32</v>
      </c>
      <c r="C34" s="11">
        <f t="shared" si="0"/>
        <v>425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425</v>
      </c>
      <c r="K34" s="11">
        <v>0</v>
      </c>
      <c r="L34" s="11">
        <v>0</v>
      </c>
      <c r="M34" s="11">
        <v>0</v>
      </c>
      <c r="N34" s="23">
        <v>0</v>
      </c>
      <c r="O34" s="23">
        <v>0</v>
      </c>
    </row>
    <row r="35" spans="1:15" ht="15" x14ac:dyDescent="0.2">
      <c r="A35" s="10">
        <v>23</v>
      </c>
      <c r="B35" s="10" t="s">
        <v>326</v>
      </c>
      <c r="C35" s="11">
        <f t="shared" si="0"/>
        <v>390</v>
      </c>
      <c r="D35" s="11">
        <v>0</v>
      </c>
      <c r="E35" s="11">
        <v>0</v>
      </c>
      <c r="F35" s="11">
        <v>0</v>
      </c>
      <c r="G35" s="11">
        <v>275</v>
      </c>
      <c r="H35" s="11">
        <v>0</v>
      </c>
      <c r="I35" s="11">
        <v>115</v>
      </c>
      <c r="J35" s="11">
        <v>0</v>
      </c>
      <c r="K35" s="11">
        <v>0</v>
      </c>
      <c r="L35" s="11">
        <v>0</v>
      </c>
      <c r="M35" s="11">
        <v>0</v>
      </c>
      <c r="N35" s="23">
        <v>0</v>
      </c>
      <c r="O35" s="23">
        <v>0</v>
      </c>
    </row>
    <row r="36" spans="1:15" ht="15" x14ac:dyDescent="0.2">
      <c r="A36" s="10">
        <v>24</v>
      </c>
      <c r="B36" s="10" t="s">
        <v>338</v>
      </c>
      <c r="C36" s="11">
        <f t="shared" si="0"/>
        <v>375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375</v>
      </c>
      <c r="L36" s="11">
        <v>0</v>
      </c>
      <c r="M36" s="11">
        <v>0</v>
      </c>
      <c r="N36" s="23">
        <v>0</v>
      </c>
      <c r="O36" s="23">
        <v>0</v>
      </c>
    </row>
    <row r="37" spans="1:15" ht="15" x14ac:dyDescent="0.2">
      <c r="A37" s="10">
        <v>24</v>
      </c>
      <c r="B37" s="10" t="s">
        <v>333</v>
      </c>
      <c r="C37" s="11">
        <f t="shared" si="0"/>
        <v>375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375</v>
      </c>
      <c r="K37" s="11">
        <v>0</v>
      </c>
      <c r="L37" s="11">
        <v>0</v>
      </c>
      <c r="M37" s="11">
        <v>0</v>
      </c>
      <c r="N37" s="23">
        <v>0</v>
      </c>
      <c r="O37" s="23">
        <v>0</v>
      </c>
    </row>
    <row r="38" spans="1:15" ht="15" x14ac:dyDescent="0.2">
      <c r="A38" s="10">
        <v>25</v>
      </c>
      <c r="B38" s="10" t="s">
        <v>325</v>
      </c>
      <c r="C38" s="11">
        <f t="shared" si="0"/>
        <v>355</v>
      </c>
      <c r="D38" s="11">
        <v>0</v>
      </c>
      <c r="E38" s="11">
        <v>0</v>
      </c>
      <c r="F38" s="11">
        <v>0</v>
      </c>
      <c r="G38" s="11">
        <v>225</v>
      </c>
      <c r="H38" s="11">
        <v>0</v>
      </c>
      <c r="I38" s="11">
        <v>130</v>
      </c>
      <c r="J38" s="11">
        <v>0</v>
      </c>
      <c r="K38" s="11">
        <v>0</v>
      </c>
      <c r="L38" s="11">
        <v>0</v>
      </c>
      <c r="M38" s="11">
        <v>0</v>
      </c>
      <c r="N38" s="23">
        <v>0</v>
      </c>
      <c r="O38" s="23">
        <v>0</v>
      </c>
    </row>
    <row r="39" spans="1:15" ht="15" x14ac:dyDescent="0.2">
      <c r="A39" s="10">
        <v>26</v>
      </c>
      <c r="B39" s="10" t="s">
        <v>327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350</v>
      </c>
      <c r="J39" s="11">
        <v>0</v>
      </c>
      <c r="K39" s="11">
        <v>0</v>
      </c>
      <c r="L39" s="11">
        <v>0</v>
      </c>
      <c r="M39" s="11">
        <v>0</v>
      </c>
      <c r="N39" s="23">
        <v>0</v>
      </c>
      <c r="O39" s="23">
        <v>0</v>
      </c>
    </row>
    <row r="40" spans="1:15" ht="15" x14ac:dyDescent="0.2">
      <c r="A40" s="10">
        <v>26</v>
      </c>
      <c r="B40" s="10" t="s">
        <v>336</v>
      </c>
      <c r="C40" s="11">
        <f t="shared" ref="C40:C62" si="1">SUM(D40:O40)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350</v>
      </c>
      <c r="M40" s="11">
        <v>0</v>
      </c>
      <c r="N40" s="23">
        <v>0</v>
      </c>
      <c r="O40" s="23">
        <v>0</v>
      </c>
    </row>
    <row r="41" spans="1:15" ht="15" x14ac:dyDescent="0.2">
      <c r="A41" s="10">
        <v>27</v>
      </c>
      <c r="B41" s="10" t="s">
        <v>324</v>
      </c>
      <c r="C41" s="11">
        <f t="shared" si="1"/>
        <v>345</v>
      </c>
      <c r="D41" s="11">
        <v>0</v>
      </c>
      <c r="E41" s="11">
        <v>0</v>
      </c>
      <c r="F41" s="11">
        <v>0</v>
      </c>
      <c r="G41" s="11">
        <v>200</v>
      </c>
      <c r="H41" s="11">
        <v>0</v>
      </c>
      <c r="I41" s="11">
        <v>145</v>
      </c>
      <c r="J41" s="11">
        <v>0</v>
      </c>
      <c r="K41" s="11">
        <v>0</v>
      </c>
      <c r="L41" s="11">
        <v>0</v>
      </c>
      <c r="M41" s="11">
        <v>0</v>
      </c>
      <c r="N41" s="23">
        <v>0</v>
      </c>
      <c r="O41" s="23">
        <v>0</v>
      </c>
    </row>
    <row r="42" spans="1:15" ht="15" x14ac:dyDescent="0.2">
      <c r="A42" s="10">
        <v>28</v>
      </c>
      <c r="B42" s="10" t="s">
        <v>335</v>
      </c>
      <c r="C42" s="11">
        <f t="shared" si="1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325</v>
      </c>
      <c r="M42" s="11">
        <v>0</v>
      </c>
      <c r="N42" s="23">
        <v>0</v>
      </c>
      <c r="O42" s="23">
        <v>0</v>
      </c>
    </row>
    <row r="43" spans="1:15" ht="15" x14ac:dyDescent="0.2">
      <c r="A43" s="10">
        <v>29</v>
      </c>
      <c r="B43" s="10" t="s">
        <v>329</v>
      </c>
      <c r="C43" s="11">
        <f t="shared" si="1"/>
        <v>300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300</v>
      </c>
      <c r="J43" s="11">
        <v>0</v>
      </c>
      <c r="K43" s="11">
        <v>0</v>
      </c>
      <c r="L43" s="11">
        <v>0</v>
      </c>
      <c r="M43" s="11">
        <v>0</v>
      </c>
      <c r="N43" s="23">
        <v>0</v>
      </c>
      <c r="O43" s="23">
        <v>0</v>
      </c>
    </row>
    <row r="44" spans="1:15" ht="15" x14ac:dyDescent="0.2">
      <c r="A44" s="10">
        <v>30</v>
      </c>
      <c r="B44" s="10" t="s">
        <v>328</v>
      </c>
      <c r="C44" s="11">
        <f t="shared" si="1"/>
        <v>225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225</v>
      </c>
      <c r="J44" s="11">
        <v>0</v>
      </c>
      <c r="K44" s="11">
        <v>0</v>
      </c>
      <c r="L44" s="11">
        <v>0</v>
      </c>
      <c r="M44" s="11">
        <v>0</v>
      </c>
      <c r="N44" s="23">
        <v>0</v>
      </c>
      <c r="O44" s="23">
        <v>0</v>
      </c>
    </row>
    <row r="45" spans="1:15" ht="15" x14ac:dyDescent="0.2">
      <c r="A45" s="10">
        <v>31</v>
      </c>
      <c r="B45" s="10" t="s">
        <v>286</v>
      </c>
      <c r="C45" s="11">
        <f t="shared" si="1"/>
        <v>200</v>
      </c>
      <c r="D45" s="11">
        <v>200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23">
        <v>0</v>
      </c>
      <c r="O45" s="23">
        <v>0</v>
      </c>
    </row>
    <row r="46" spans="1:15" ht="15" x14ac:dyDescent="0.2">
      <c r="A46" s="10">
        <v>31</v>
      </c>
      <c r="B46" s="10" t="s">
        <v>334</v>
      </c>
      <c r="C46" s="11">
        <f t="shared" si="1"/>
        <v>200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200</v>
      </c>
      <c r="M46" s="11">
        <v>0</v>
      </c>
      <c r="N46" s="23">
        <v>0</v>
      </c>
      <c r="O46" s="23">
        <v>0</v>
      </c>
    </row>
    <row r="47" spans="1:15" ht="15" x14ac:dyDescent="0.2">
      <c r="A47" s="10">
        <v>31</v>
      </c>
      <c r="B47" s="10" t="s">
        <v>341</v>
      </c>
      <c r="C47" s="11">
        <f t="shared" si="1"/>
        <v>200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200</v>
      </c>
      <c r="N47" s="23">
        <v>0</v>
      </c>
      <c r="O47" s="23">
        <v>0</v>
      </c>
    </row>
    <row r="48" spans="1:15" ht="15" x14ac:dyDescent="0.2">
      <c r="A48" s="10">
        <v>31</v>
      </c>
      <c r="B48" s="10" t="s">
        <v>320</v>
      </c>
      <c r="C48" s="11">
        <f t="shared" si="1"/>
        <v>200</v>
      </c>
      <c r="D48" s="11">
        <v>0</v>
      </c>
      <c r="E48" s="11">
        <v>200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23">
        <v>0</v>
      </c>
      <c r="O48" s="23">
        <v>0</v>
      </c>
    </row>
    <row r="49" spans="1:15" ht="15" x14ac:dyDescent="0.2">
      <c r="A49" s="10">
        <v>31</v>
      </c>
      <c r="B49" s="10" t="s">
        <v>331</v>
      </c>
      <c r="C49" s="11">
        <f t="shared" si="1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200</v>
      </c>
      <c r="J49" s="11">
        <v>0</v>
      </c>
      <c r="K49" s="11">
        <v>0</v>
      </c>
      <c r="L49" s="11">
        <v>0</v>
      </c>
      <c r="M49" s="11">
        <v>0</v>
      </c>
      <c r="N49" s="23">
        <v>0</v>
      </c>
      <c r="O49" s="23">
        <v>0</v>
      </c>
    </row>
    <row r="50" spans="1:15" ht="15" x14ac:dyDescent="0.2">
      <c r="A50" s="10">
        <v>31</v>
      </c>
      <c r="B50" s="10" t="s">
        <v>348</v>
      </c>
      <c r="C50" s="11">
        <f t="shared" si="1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23">
        <v>0</v>
      </c>
      <c r="O50" s="23">
        <v>200</v>
      </c>
    </row>
    <row r="51" spans="1:15" ht="15" x14ac:dyDescent="0.2">
      <c r="A51" s="10">
        <v>32</v>
      </c>
      <c r="B51" s="10" t="s">
        <v>188</v>
      </c>
      <c r="C51" s="11">
        <f t="shared" si="1"/>
        <v>175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175</v>
      </c>
      <c r="J51" s="11">
        <v>0</v>
      </c>
      <c r="K51" s="11">
        <v>0</v>
      </c>
      <c r="L51" s="11">
        <v>0</v>
      </c>
      <c r="M51" s="11">
        <v>0</v>
      </c>
      <c r="N51" s="23">
        <v>0</v>
      </c>
      <c r="O51" s="23">
        <v>0</v>
      </c>
    </row>
    <row r="52" spans="1:15" ht="15" x14ac:dyDescent="0.2">
      <c r="A52" s="10">
        <v>32</v>
      </c>
      <c r="B52" s="10" t="s">
        <v>323</v>
      </c>
      <c r="C52" s="11">
        <f t="shared" si="1"/>
        <v>175</v>
      </c>
      <c r="D52" s="11">
        <v>0</v>
      </c>
      <c r="E52" s="11">
        <v>0</v>
      </c>
      <c r="F52" s="11">
        <v>0</v>
      </c>
      <c r="G52" s="11">
        <v>175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23">
        <v>0</v>
      </c>
      <c r="O52" s="23">
        <v>0</v>
      </c>
    </row>
    <row r="53" spans="1:15" ht="15" x14ac:dyDescent="0.2">
      <c r="A53" s="15">
        <v>33</v>
      </c>
      <c r="B53" s="15" t="s">
        <v>349</v>
      </c>
      <c r="C53" s="16">
        <f t="shared" si="1"/>
        <v>160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24">
        <v>0</v>
      </c>
      <c r="O53" s="24">
        <v>160</v>
      </c>
    </row>
    <row r="54" spans="1:15" ht="15" x14ac:dyDescent="0.2">
      <c r="A54" s="15">
        <v>33</v>
      </c>
      <c r="B54" s="15" t="s">
        <v>340</v>
      </c>
      <c r="C54" s="16">
        <f t="shared" si="1"/>
        <v>160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160</v>
      </c>
      <c r="L54" s="16">
        <v>0</v>
      </c>
      <c r="M54" s="16">
        <v>0</v>
      </c>
      <c r="N54" s="24">
        <v>0</v>
      </c>
      <c r="O54" s="24">
        <v>0</v>
      </c>
    </row>
    <row r="55" spans="1:15" ht="15" x14ac:dyDescent="0.2">
      <c r="A55" s="15">
        <v>34</v>
      </c>
      <c r="B55" s="15" t="s">
        <v>350</v>
      </c>
      <c r="C55" s="16">
        <f t="shared" si="1"/>
        <v>145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24">
        <v>0</v>
      </c>
      <c r="O55" s="16">
        <v>145</v>
      </c>
    </row>
    <row r="56" spans="1:15" ht="15" x14ac:dyDescent="0.2">
      <c r="A56" s="15">
        <v>34</v>
      </c>
      <c r="B56" s="15" t="s">
        <v>342</v>
      </c>
      <c r="C56" s="16">
        <f t="shared" si="1"/>
        <v>145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24">
        <v>145</v>
      </c>
      <c r="N56" s="24">
        <v>0</v>
      </c>
      <c r="O56" s="24">
        <v>0</v>
      </c>
    </row>
    <row r="57" spans="1:15" ht="15" x14ac:dyDescent="0.2">
      <c r="A57" s="15">
        <v>35</v>
      </c>
      <c r="B57" s="15" t="s">
        <v>101</v>
      </c>
      <c r="C57" s="16">
        <f t="shared" si="1"/>
        <v>130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24">
        <v>0</v>
      </c>
      <c r="O57" s="24">
        <v>130</v>
      </c>
    </row>
    <row r="58" spans="1:15" ht="15" x14ac:dyDescent="0.2">
      <c r="A58" s="15">
        <v>35</v>
      </c>
      <c r="B58" s="15" t="s">
        <v>306</v>
      </c>
      <c r="C58" s="16">
        <f t="shared" si="1"/>
        <v>130</v>
      </c>
      <c r="D58" s="16">
        <v>0</v>
      </c>
      <c r="E58" s="16">
        <v>0</v>
      </c>
      <c r="F58" s="16">
        <v>0</v>
      </c>
      <c r="G58" s="16">
        <v>130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24">
        <v>0</v>
      </c>
      <c r="O58" s="24">
        <v>0</v>
      </c>
    </row>
    <row r="59" spans="1:15" ht="15" x14ac:dyDescent="0.2">
      <c r="A59" s="15">
        <v>35</v>
      </c>
      <c r="B59" s="15" t="s">
        <v>330</v>
      </c>
      <c r="C59" s="16">
        <f t="shared" si="1"/>
        <v>130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130</v>
      </c>
      <c r="J59" s="16">
        <v>0</v>
      </c>
      <c r="K59" s="16">
        <v>0</v>
      </c>
      <c r="L59" s="16">
        <v>0</v>
      </c>
      <c r="M59" s="16">
        <v>0</v>
      </c>
      <c r="N59" s="24">
        <v>0</v>
      </c>
      <c r="O59" s="24">
        <v>0</v>
      </c>
    </row>
    <row r="60" spans="1:15" ht="15" x14ac:dyDescent="0.2">
      <c r="A60" s="15">
        <v>35</v>
      </c>
      <c r="B60" s="15" t="s">
        <v>343</v>
      </c>
      <c r="C60" s="16">
        <f t="shared" si="1"/>
        <v>130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24">
        <v>130</v>
      </c>
      <c r="N60" s="24">
        <v>0</v>
      </c>
      <c r="O60" s="24">
        <v>0</v>
      </c>
    </row>
    <row r="61" spans="1:15" ht="15" x14ac:dyDescent="0.2">
      <c r="A61" s="15">
        <v>36</v>
      </c>
      <c r="B61" s="15" t="s">
        <v>351</v>
      </c>
      <c r="C61" s="16">
        <f t="shared" si="1"/>
        <v>115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24">
        <v>0</v>
      </c>
      <c r="O61" s="24">
        <v>115</v>
      </c>
    </row>
    <row r="62" spans="1:15" ht="15" x14ac:dyDescent="0.2">
      <c r="A62" s="15">
        <v>36</v>
      </c>
      <c r="B62" s="15" t="s">
        <v>344</v>
      </c>
      <c r="C62" s="16">
        <f t="shared" si="1"/>
        <v>115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115</v>
      </c>
      <c r="N62" s="24">
        <v>0</v>
      </c>
      <c r="O62" s="24">
        <v>0</v>
      </c>
    </row>
    <row r="63" spans="1:15" ht="15" x14ac:dyDescent="0.2">
      <c r="G63" s="6"/>
      <c r="H63" s="6"/>
      <c r="I63" s="6"/>
    </row>
    <row r="64" spans="1:15" ht="18.75" customHeight="1" x14ac:dyDescent="0.25">
      <c r="A64" s="17" t="s">
        <v>3</v>
      </c>
      <c r="B64" s="7"/>
      <c r="C64" s="7"/>
      <c r="D64" s="7"/>
      <c r="E64" s="3"/>
      <c r="F64" s="3"/>
      <c r="G64" s="3"/>
      <c r="H64" s="3"/>
      <c r="I64" s="3"/>
    </row>
    <row r="65" spans="1:9" ht="18.75" customHeight="1" x14ac:dyDescent="0.25">
      <c r="A65" s="18" t="s">
        <v>4</v>
      </c>
      <c r="B65" s="8"/>
      <c r="C65" s="8"/>
      <c r="D65" s="8"/>
      <c r="E65" s="4"/>
      <c r="F65" s="4"/>
      <c r="G65" s="4"/>
      <c r="H65" s="4"/>
      <c r="I65" s="4"/>
    </row>
    <row r="66" spans="1:9" ht="18.75" customHeight="1" x14ac:dyDescent="0.25">
      <c r="A66" s="19" t="s">
        <v>5</v>
      </c>
      <c r="B66" s="9"/>
      <c r="C66" s="9"/>
      <c r="D66" s="9"/>
      <c r="E66" s="5"/>
      <c r="F66" s="5"/>
      <c r="G66" s="5"/>
      <c r="H66" s="5"/>
      <c r="I66" s="5"/>
    </row>
    <row r="68" spans="1:9" ht="21" customHeight="1" x14ac:dyDescent="0.2"/>
    <row r="92" ht="18.75" customHeight="1" x14ac:dyDescent="0.2"/>
    <row r="93" ht="18.75" customHeight="1" x14ac:dyDescent="0.2"/>
  </sheetData>
  <sortState ref="A8:O62">
    <sortCondition descending="1" ref="C8:C62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58"/>
      <c r="B1" s="58"/>
      <c r="C1" s="58"/>
      <c r="D1" s="58"/>
      <c r="E1" s="58"/>
      <c r="F1" s="58"/>
      <c r="G1" s="58"/>
      <c r="H1" s="58"/>
      <c r="I1" s="58"/>
    </row>
    <row r="2" spans="1:15" ht="45" customHeight="1" x14ac:dyDescent="0.5">
      <c r="A2" s="59" t="s">
        <v>259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1:15" ht="40.5" customHeight="1" x14ac:dyDescent="0.4">
      <c r="A3" s="61" t="s">
        <v>302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15" ht="9.75" customHeight="1" x14ac:dyDescent="0.4">
      <c r="A4" s="61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5" ht="30" customHeight="1" x14ac:dyDescent="0.4">
      <c r="A5" s="63" t="s">
        <v>108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</row>
    <row r="6" spans="1:15" ht="21" customHeight="1" x14ac:dyDescent="0.2">
      <c r="A6" s="65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45498</v>
      </c>
      <c r="E7" s="2">
        <v>45505</v>
      </c>
      <c r="F7" s="2">
        <v>45512</v>
      </c>
      <c r="G7" s="2">
        <v>45519</v>
      </c>
      <c r="H7" s="2">
        <v>45526</v>
      </c>
      <c r="I7" s="2">
        <v>45533</v>
      </c>
      <c r="J7" s="2">
        <v>45540</v>
      </c>
      <c r="K7" s="2">
        <v>45547</v>
      </c>
      <c r="L7" s="2">
        <v>45554</v>
      </c>
      <c r="M7" s="2">
        <v>45561</v>
      </c>
      <c r="N7" s="2">
        <v>45568</v>
      </c>
      <c r="O7" s="2">
        <v>45575</v>
      </c>
    </row>
    <row r="8" spans="1:15" ht="15" customHeight="1" x14ac:dyDescent="0.2">
      <c r="A8" s="10">
        <v>1</v>
      </c>
      <c r="B8" s="10" t="s">
        <v>253</v>
      </c>
      <c r="C8" s="12">
        <f t="shared" ref="C8:C42" si="0">SUM(D8:O8)</f>
        <v>5575</v>
      </c>
      <c r="D8" s="11">
        <v>575</v>
      </c>
      <c r="E8" s="11">
        <v>475</v>
      </c>
      <c r="F8" s="11">
        <v>475</v>
      </c>
      <c r="G8" s="11">
        <v>575</v>
      </c>
      <c r="H8" s="11">
        <v>575</v>
      </c>
      <c r="I8" s="11">
        <v>325</v>
      </c>
      <c r="J8" s="11">
        <v>475</v>
      </c>
      <c r="K8" s="11">
        <v>475</v>
      </c>
      <c r="L8" s="11">
        <v>575</v>
      </c>
      <c r="M8" s="11">
        <v>475</v>
      </c>
      <c r="N8" s="11">
        <v>0</v>
      </c>
      <c r="O8" s="11">
        <v>575</v>
      </c>
    </row>
    <row r="9" spans="1:15" ht="15" customHeight="1" x14ac:dyDescent="0.2">
      <c r="A9" s="10">
        <v>2</v>
      </c>
      <c r="B9" s="10" t="s">
        <v>284</v>
      </c>
      <c r="C9" s="12">
        <f t="shared" si="0"/>
        <v>3825</v>
      </c>
      <c r="D9" s="11">
        <v>350</v>
      </c>
      <c r="E9" s="11">
        <v>0</v>
      </c>
      <c r="F9" s="11">
        <v>350</v>
      </c>
      <c r="G9" s="11">
        <v>375</v>
      </c>
      <c r="H9" s="11">
        <v>425</v>
      </c>
      <c r="I9" s="11">
        <v>0</v>
      </c>
      <c r="J9" s="11">
        <v>375</v>
      </c>
      <c r="K9" s="11">
        <v>350</v>
      </c>
      <c r="L9" s="11">
        <v>375</v>
      </c>
      <c r="M9" s="11">
        <v>575</v>
      </c>
      <c r="N9" s="11">
        <v>300</v>
      </c>
      <c r="O9" s="11">
        <v>350</v>
      </c>
    </row>
    <row r="10" spans="1:15" ht="15" customHeight="1" x14ac:dyDescent="0.2">
      <c r="A10" s="10">
        <v>3</v>
      </c>
      <c r="B10" s="10" t="s">
        <v>274</v>
      </c>
      <c r="C10" s="12">
        <f t="shared" si="0"/>
        <v>3820</v>
      </c>
      <c r="D10" s="11">
        <v>425</v>
      </c>
      <c r="E10" s="11">
        <v>575</v>
      </c>
      <c r="F10" s="11">
        <v>575</v>
      </c>
      <c r="G10" s="11">
        <v>300</v>
      </c>
      <c r="H10" s="11">
        <v>475</v>
      </c>
      <c r="I10" s="11">
        <v>160</v>
      </c>
      <c r="J10" s="11">
        <v>0</v>
      </c>
      <c r="K10" s="11">
        <v>425</v>
      </c>
      <c r="L10" s="11">
        <v>0</v>
      </c>
      <c r="M10" s="11">
        <v>375</v>
      </c>
      <c r="N10" s="11">
        <v>350</v>
      </c>
      <c r="O10" s="11">
        <v>160</v>
      </c>
    </row>
    <row r="11" spans="1:15" ht="15" customHeight="1" x14ac:dyDescent="0.2">
      <c r="A11" s="10">
        <v>4</v>
      </c>
      <c r="B11" s="10" t="s">
        <v>220</v>
      </c>
      <c r="C11" s="12">
        <f t="shared" si="0"/>
        <v>2725</v>
      </c>
      <c r="D11" s="11">
        <v>0</v>
      </c>
      <c r="E11" s="11">
        <v>0</v>
      </c>
      <c r="F11" s="11">
        <v>0</v>
      </c>
      <c r="G11" s="11">
        <v>0</v>
      </c>
      <c r="H11" s="11">
        <v>375</v>
      </c>
      <c r="I11" s="11">
        <v>350</v>
      </c>
      <c r="J11" s="11">
        <v>0</v>
      </c>
      <c r="K11" s="11">
        <v>575</v>
      </c>
      <c r="L11" s="11">
        <v>425</v>
      </c>
      <c r="M11" s="11">
        <v>425</v>
      </c>
      <c r="N11" s="11">
        <v>325</v>
      </c>
      <c r="O11" s="11">
        <v>250</v>
      </c>
    </row>
    <row r="12" spans="1:15" ht="15" customHeight="1" x14ac:dyDescent="0.2">
      <c r="A12" s="10">
        <v>5</v>
      </c>
      <c r="B12" s="10" t="s">
        <v>261</v>
      </c>
      <c r="C12" s="12">
        <f t="shared" si="0"/>
        <v>2525</v>
      </c>
      <c r="D12" s="11">
        <v>275</v>
      </c>
      <c r="E12" s="11">
        <v>425</v>
      </c>
      <c r="F12" s="11">
        <v>375</v>
      </c>
      <c r="G12" s="11">
        <v>325</v>
      </c>
      <c r="H12" s="11">
        <v>200</v>
      </c>
      <c r="I12" s="11">
        <v>275</v>
      </c>
      <c r="J12" s="11">
        <v>0</v>
      </c>
      <c r="K12" s="11">
        <v>375</v>
      </c>
      <c r="L12" s="11">
        <v>0</v>
      </c>
      <c r="M12" s="11">
        <v>275</v>
      </c>
      <c r="N12" s="11">
        <v>0</v>
      </c>
      <c r="O12" s="11">
        <v>0</v>
      </c>
    </row>
    <row r="13" spans="1:15" ht="15" customHeight="1" x14ac:dyDescent="0.2">
      <c r="A13" s="10">
        <v>6</v>
      </c>
      <c r="B13" s="10" t="s">
        <v>257</v>
      </c>
      <c r="C13" s="12">
        <f t="shared" si="0"/>
        <v>2175</v>
      </c>
      <c r="D13" s="11">
        <v>225</v>
      </c>
      <c r="E13" s="11">
        <v>0</v>
      </c>
      <c r="F13" s="11">
        <v>0</v>
      </c>
      <c r="G13" s="11">
        <v>275</v>
      </c>
      <c r="H13" s="11">
        <v>250</v>
      </c>
      <c r="I13" s="11">
        <v>175</v>
      </c>
      <c r="J13" s="11">
        <v>0</v>
      </c>
      <c r="K13" s="11">
        <v>325</v>
      </c>
      <c r="L13" s="11">
        <v>350</v>
      </c>
      <c r="M13" s="11">
        <v>0</v>
      </c>
      <c r="N13" s="11">
        <v>375</v>
      </c>
      <c r="O13" s="11">
        <v>200</v>
      </c>
    </row>
    <row r="14" spans="1:15" ht="15" customHeight="1" x14ac:dyDescent="0.2">
      <c r="A14" s="10">
        <v>7</v>
      </c>
      <c r="B14" s="10" t="s">
        <v>250</v>
      </c>
      <c r="C14" s="12">
        <f t="shared" si="0"/>
        <v>1650</v>
      </c>
      <c r="D14" s="11">
        <v>325</v>
      </c>
      <c r="E14" s="11">
        <v>0</v>
      </c>
      <c r="F14" s="11">
        <v>425</v>
      </c>
      <c r="G14" s="11">
        <v>475</v>
      </c>
      <c r="H14" s="11">
        <v>0</v>
      </c>
      <c r="I14" s="11">
        <v>0</v>
      </c>
      <c r="J14" s="11">
        <v>425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249</v>
      </c>
      <c r="C15" s="12">
        <f t="shared" si="0"/>
        <v>1375</v>
      </c>
      <c r="D15" s="11">
        <v>375</v>
      </c>
      <c r="E15" s="11">
        <v>0</v>
      </c>
      <c r="F15" s="11">
        <v>0</v>
      </c>
      <c r="G15" s="11">
        <v>425</v>
      </c>
      <c r="H15" s="11">
        <v>0</v>
      </c>
      <c r="I15" s="11">
        <v>0</v>
      </c>
      <c r="J15" s="11">
        <v>575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305</v>
      </c>
      <c r="C16" s="12">
        <f t="shared" si="0"/>
        <v>1235</v>
      </c>
      <c r="D16" s="11">
        <v>0</v>
      </c>
      <c r="E16" s="11">
        <v>0</v>
      </c>
      <c r="F16" s="11">
        <v>0</v>
      </c>
      <c r="G16" s="11">
        <v>250</v>
      </c>
      <c r="H16" s="11">
        <v>160</v>
      </c>
      <c r="I16" s="11">
        <v>200</v>
      </c>
      <c r="J16" s="11">
        <v>0</v>
      </c>
      <c r="K16" s="11">
        <v>300</v>
      </c>
      <c r="L16" s="11">
        <v>0</v>
      </c>
      <c r="M16" s="11">
        <v>325</v>
      </c>
      <c r="N16" s="11">
        <v>0</v>
      </c>
      <c r="O16" s="11">
        <v>0</v>
      </c>
    </row>
    <row r="17" spans="1:15" ht="15" customHeight="1" x14ac:dyDescent="0.2">
      <c r="A17" s="10">
        <v>10</v>
      </c>
      <c r="B17" s="10" t="s">
        <v>292</v>
      </c>
      <c r="C17" s="12">
        <f t="shared" si="0"/>
        <v>1175</v>
      </c>
      <c r="D17" s="11">
        <v>0</v>
      </c>
      <c r="E17" s="11">
        <v>325</v>
      </c>
      <c r="F17" s="11">
        <v>0</v>
      </c>
      <c r="G17" s="11">
        <v>0</v>
      </c>
      <c r="H17" s="11">
        <v>0</v>
      </c>
      <c r="I17" s="11">
        <v>425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425</v>
      </c>
    </row>
    <row r="18" spans="1:15" ht="15" customHeight="1" x14ac:dyDescent="0.2">
      <c r="A18" s="10">
        <v>10</v>
      </c>
      <c r="B18" s="10" t="s">
        <v>310</v>
      </c>
      <c r="C18" s="12">
        <f t="shared" si="0"/>
        <v>1175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575</v>
      </c>
      <c r="J18" s="11">
        <v>325</v>
      </c>
      <c r="K18" s="11">
        <v>275</v>
      </c>
      <c r="L18" s="11">
        <v>0</v>
      </c>
      <c r="M18" s="11">
        <v>0</v>
      </c>
      <c r="N18" s="11">
        <v>0</v>
      </c>
      <c r="O18" s="11">
        <v>0</v>
      </c>
    </row>
    <row r="19" spans="1:15" ht="15" customHeight="1" x14ac:dyDescent="0.2">
      <c r="A19" s="10">
        <v>11</v>
      </c>
      <c r="B19" s="10" t="s">
        <v>290</v>
      </c>
      <c r="C19" s="11">
        <f t="shared" si="0"/>
        <v>1050</v>
      </c>
      <c r="D19" s="11">
        <v>0</v>
      </c>
      <c r="E19" s="11">
        <v>300</v>
      </c>
      <c r="F19" s="11">
        <v>0</v>
      </c>
      <c r="G19" s="11">
        <v>0</v>
      </c>
      <c r="H19" s="11">
        <v>0</v>
      </c>
      <c r="I19" s="11">
        <v>375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375</v>
      </c>
    </row>
    <row r="20" spans="1:15" ht="15" customHeight="1" x14ac:dyDescent="0.2">
      <c r="A20" s="10">
        <v>11</v>
      </c>
      <c r="B20" s="10" t="s">
        <v>316</v>
      </c>
      <c r="C20" s="11">
        <f t="shared" si="0"/>
        <v>1050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575</v>
      </c>
      <c r="O20" s="11">
        <v>475</v>
      </c>
    </row>
    <row r="21" spans="1:15" ht="15" customHeight="1" x14ac:dyDescent="0.2">
      <c r="A21" s="10">
        <v>12</v>
      </c>
      <c r="B21" s="10" t="s">
        <v>252</v>
      </c>
      <c r="C21" s="11">
        <f t="shared" si="0"/>
        <v>1000</v>
      </c>
      <c r="D21" s="11">
        <v>0</v>
      </c>
      <c r="E21" s="11">
        <v>0</v>
      </c>
      <c r="F21" s="11">
        <v>275</v>
      </c>
      <c r="G21" s="11">
        <v>0</v>
      </c>
      <c r="H21" s="11">
        <v>0</v>
      </c>
      <c r="I21" s="11">
        <v>300</v>
      </c>
      <c r="J21" s="11">
        <v>0</v>
      </c>
      <c r="K21" s="11">
        <v>0</v>
      </c>
      <c r="L21" s="11">
        <v>0</v>
      </c>
      <c r="M21" s="11">
        <v>250</v>
      </c>
      <c r="N21" s="11">
        <v>0</v>
      </c>
      <c r="O21" s="11">
        <v>175</v>
      </c>
    </row>
    <row r="22" spans="1:15" ht="15" customHeight="1" x14ac:dyDescent="0.2">
      <c r="A22" s="10">
        <v>13</v>
      </c>
      <c r="B22" s="10" t="s">
        <v>299</v>
      </c>
      <c r="C22" s="11">
        <f t="shared" si="0"/>
        <v>950</v>
      </c>
      <c r="D22" s="11">
        <v>300</v>
      </c>
      <c r="E22" s="11">
        <v>0</v>
      </c>
      <c r="F22" s="11">
        <v>0</v>
      </c>
      <c r="G22" s="11">
        <v>0</v>
      </c>
      <c r="H22" s="11">
        <v>175</v>
      </c>
      <c r="I22" s="11">
        <v>475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14</v>
      </c>
      <c r="B23" s="10" t="s">
        <v>303</v>
      </c>
      <c r="C23" s="11">
        <f t="shared" si="0"/>
        <v>925</v>
      </c>
      <c r="D23" s="11">
        <v>0</v>
      </c>
      <c r="E23" s="11">
        <v>350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350</v>
      </c>
      <c r="N23" s="11">
        <v>0</v>
      </c>
      <c r="O23" s="11">
        <v>225</v>
      </c>
    </row>
    <row r="24" spans="1:15" ht="15" customHeight="1" x14ac:dyDescent="0.2">
      <c r="A24" s="10">
        <v>15</v>
      </c>
      <c r="B24" s="10" t="s">
        <v>317</v>
      </c>
      <c r="C24" s="11">
        <f t="shared" si="0"/>
        <v>775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475</v>
      </c>
      <c r="O24" s="11">
        <v>300</v>
      </c>
    </row>
    <row r="25" spans="1:15" ht="15" customHeight="1" x14ac:dyDescent="0.2">
      <c r="A25" s="10">
        <v>16</v>
      </c>
      <c r="B25" s="10" t="s">
        <v>181</v>
      </c>
      <c r="C25" s="11">
        <f t="shared" si="0"/>
        <v>750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425</v>
      </c>
      <c r="O25" s="11">
        <v>325</v>
      </c>
    </row>
    <row r="26" spans="1:15" ht="15" customHeight="1" x14ac:dyDescent="0.2">
      <c r="A26" s="10">
        <v>17</v>
      </c>
      <c r="B26" s="10" t="s">
        <v>291</v>
      </c>
      <c r="C26" s="11">
        <f t="shared" si="0"/>
        <v>675</v>
      </c>
      <c r="D26" s="11">
        <v>0</v>
      </c>
      <c r="E26" s="11">
        <v>375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300</v>
      </c>
      <c r="N26" s="11">
        <v>0</v>
      </c>
      <c r="O26" s="11">
        <v>0</v>
      </c>
    </row>
    <row r="27" spans="1:15" ht="15" customHeight="1" x14ac:dyDescent="0.2">
      <c r="A27" s="10">
        <v>18</v>
      </c>
      <c r="B27" s="10" t="s">
        <v>318</v>
      </c>
      <c r="C27" s="11">
        <f t="shared" si="0"/>
        <v>550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275</v>
      </c>
      <c r="O27" s="11">
        <v>275</v>
      </c>
    </row>
    <row r="28" spans="1:15" ht="15" customHeight="1" x14ac:dyDescent="0.2">
      <c r="A28" s="10">
        <v>19</v>
      </c>
      <c r="B28" s="10" t="s">
        <v>315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475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19</v>
      </c>
      <c r="B29" s="10" t="s">
        <v>254</v>
      </c>
      <c r="C29" s="11">
        <f t="shared" si="0"/>
        <v>475</v>
      </c>
      <c r="D29" s="11">
        <v>475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20</v>
      </c>
      <c r="B30" s="10" t="s">
        <v>286</v>
      </c>
      <c r="C30" s="11">
        <f t="shared" si="0"/>
        <v>350</v>
      </c>
      <c r="D30" s="11">
        <v>0</v>
      </c>
      <c r="E30" s="11">
        <v>0</v>
      </c>
      <c r="F30" s="11">
        <v>0</v>
      </c>
      <c r="G30" s="11">
        <v>350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20</v>
      </c>
      <c r="B31" s="10" t="s">
        <v>314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350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20</v>
      </c>
      <c r="B32" s="10" t="s">
        <v>306</v>
      </c>
      <c r="C32" s="11">
        <f t="shared" si="0"/>
        <v>350</v>
      </c>
      <c r="D32" s="11">
        <v>0</v>
      </c>
      <c r="E32" s="11">
        <v>0</v>
      </c>
      <c r="F32" s="11">
        <v>0</v>
      </c>
      <c r="G32" s="11">
        <v>0</v>
      </c>
      <c r="H32" s="11">
        <v>350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21</v>
      </c>
      <c r="B33" s="10" t="s">
        <v>307</v>
      </c>
      <c r="C33" s="11">
        <f t="shared" si="0"/>
        <v>325</v>
      </c>
      <c r="D33" s="11">
        <v>0</v>
      </c>
      <c r="E33" s="11">
        <v>0</v>
      </c>
      <c r="F33" s="11">
        <v>0</v>
      </c>
      <c r="G33" s="11">
        <v>0</v>
      </c>
      <c r="H33" s="11">
        <v>325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21</v>
      </c>
      <c r="B34" s="10" t="s">
        <v>304</v>
      </c>
      <c r="C34" s="11">
        <f t="shared" si="0"/>
        <v>325</v>
      </c>
      <c r="D34" s="11">
        <v>0</v>
      </c>
      <c r="E34" s="11">
        <v>0</v>
      </c>
      <c r="F34" s="11">
        <v>325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22</v>
      </c>
      <c r="B35" s="10" t="s">
        <v>287</v>
      </c>
      <c r="C35" s="11">
        <f t="shared" si="0"/>
        <v>300</v>
      </c>
      <c r="D35" s="11">
        <v>0</v>
      </c>
      <c r="E35" s="11">
        <v>0</v>
      </c>
      <c r="F35" s="11">
        <v>300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22</v>
      </c>
      <c r="B36" s="10" t="s">
        <v>313</v>
      </c>
      <c r="C36" s="11">
        <f t="shared" si="0"/>
        <v>300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22</v>
      </c>
      <c r="B37" s="10" t="s">
        <v>308</v>
      </c>
      <c r="C37" s="11">
        <f t="shared" si="0"/>
        <v>300</v>
      </c>
      <c r="D37" s="11">
        <v>0</v>
      </c>
      <c r="E37" s="11">
        <v>0</v>
      </c>
      <c r="F37" s="11">
        <v>0</v>
      </c>
      <c r="G37" s="11">
        <v>0</v>
      </c>
      <c r="H37" s="11">
        <v>300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23</v>
      </c>
      <c r="B38" s="10" t="s">
        <v>116</v>
      </c>
      <c r="C38" s="11">
        <f t="shared" si="0"/>
        <v>275</v>
      </c>
      <c r="D38" s="11">
        <v>0</v>
      </c>
      <c r="E38" s="11">
        <v>0</v>
      </c>
      <c r="F38" s="11">
        <v>0</v>
      </c>
      <c r="G38" s="11">
        <v>0</v>
      </c>
      <c r="H38" s="11">
        <v>275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24</v>
      </c>
      <c r="B39" s="10" t="s">
        <v>312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250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24</v>
      </c>
      <c r="B40" s="10" t="s">
        <v>283</v>
      </c>
      <c r="C40" s="11">
        <f t="shared" si="0"/>
        <v>250</v>
      </c>
      <c r="D40" s="11">
        <v>250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25</v>
      </c>
      <c r="B41" s="10" t="s">
        <v>311</v>
      </c>
      <c r="C41" s="11">
        <f t="shared" si="0"/>
        <v>225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225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25</v>
      </c>
      <c r="B42" s="10" t="s">
        <v>309</v>
      </c>
      <c r="C42" s="11">
        <f t="shared" si="0"/>
        <v>225</v>
      </c>
      <c r="D42" s="11">
        <v>0</v>
      </c>
      <c r="E42" s="11">
        <v>0</v>
      </c>
      <c r="F42" s="11">
        <v>0</v>
      </c>
      <c r="G42" s="11">
        <v>0</v>
      </c>
      <c r="H42" s="11">
        <v>225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x14ac:dyDescent="0.2">
      <c r="G43" s="6"/>
      <c r="H43" s="6"/>
      <c r="I43" s="6"/>
    </row>
    <row r="44" spans="1:15" ht="18.75" customHeight="1" x14ac:dyDescent="0.25">
      <c r="A44" s="17" t="s">
        <v>3</v>
      </c>
      <c r="B44" s="7"/>
      <c r="C44" s="7"/>
      <c r="D44" s="7"/>
      <c r="E44" s="3"/>
      <c r="F44" s="3"/>
      <c r="G44" s="3"/>
      <c r="H44" s="3"/>
      <c r="I44" s="3"/>
    </row>
    <row r="45" spans="1:15" ht="18.75" customHeight="1" x14ac:dyDescent="0.25">
      <c r="A45" s="18" t="s">
        <v>4</v>
      </c>
      <c r="B45" s="8"/>
      <c r="C45" s="8"/>
      <c r="D45" s="8"/>
      <c r="E45" s="4"/>
      <c r="F45" s="4"/>
      <c r="G45" s="4"/>
      <c r="H45" s="4"/>
      <c r="I45" s="4"/>
    </row>
    <row r="46" spans="1:15" ht="18.75" customHeight="1" x14ac:dyDescent="0.25">
      <c r="A46" s="19" t="s">
        <v>5</v>
      </c>
      <c r="B46" s="9"/>
      <c r="C46" s="9"/>
      <c r="D46" s="9"/>
      <c r="E46" s="5"/>
      <c r="F46" s="5"/>
      <c r="G46" s="5"/>
      <c r="H46" s="5"/>
      <c r="I46" s="5"/>
    </row>
    <row r="48" spans="1:15" ht="21" customHeight="1" x14ac:dyDescent="0.2"/>
    <row r="72" ht="18.75" customHeight="1" x14ac:dyDescent="0.2"/>
    <row r="73" ht="18.75" customHeight="1" x14ac:dyDescent="0.2"/>
  </sheetData>
  <sortState ref="A8:O42">
    <sortCondition descending="1" ref="C8:C42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workbookViewId="0">
      <selection activeCell="D8" sqref="D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58"/>
      <c r="B1" s="58"/>
      <c r="C1" s="58"/>
      <c r="D1" s="58"/>
      <c r="E1" s="58"/>
      <c r="F1" s="58"/>
      <c r="G1" s="58"/>
      <c r="H1" s="58"/>
      <c r="I1" s="58"/>
    </row>
    <row r="2" spans="1:15" ht="45" customHeight="1" x14ac:dyDescent="0.5">
      <c r="A2" s="59" t="s">
        <v>259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1:15" ht="40.5" customHeight="1" x14ac:dyDescent="0.4">
      <c r="A3" s="61" t="s">
        <v>260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15" ht="9.75" customHeight="1" x14ac:dyDescent="0.4">
      <c r="A4" s="61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5" ht="30" customHeight="1" x14ac:dyDescent="0.4">
      <c r="A5" s="63" t="s">
        <v>172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</row>
    <row r="6" spans="1:15" ht="21" customHeight="1" x14ac:dyDescent="0.2">
      <c r="A6" s="65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45414</v>
      </c>
      <c r="E7" s="2">
        <v>45421</v>
      </c>
      <c r="F7" s="2">
        <v>45428</v>
      </c>
      <c r="G7" s="2">
        <v>45435</v>
      </c>
      <c r="H7" s="2">
        <v>45442</v>
      </c>
      <c r="I7" s="2">
        <v>45449</v>
      </c>
      <c r="J7" s="2">
        <v>45456</v>
      </c>
      <c r="K7" s="2">
        <v>45463</v>
      </c>
      <c r="L7" s="2">
        <v>45470</v>
      </c>
      <c r="M7" s="2">
        <v>45477</v>
      </c>
      <c r="N7" s="2">
        <v>45484</v>
      </c>
      <c r="O7" s="2">
        <v>45491</v>
      </c>
    </row>
    <row r="8" spans="1:15" ht="15" customHeight="1" x14ac:dyDescent="0.2">
      <c r="A8" s="10">
        <v>1</v>
      </c>
      <c r="B8" s="10" t="s">
        <v>253</v>
      </c>
      <c r="C8" s="12">
        <f t="shared" ref="C8:C39" si="0">SUM(D8:O8)</f>
        <v>4200</v>
      </c>
      <c r="D8" s="11">
        <v>375</v>
      </c>
      <c r="E8" s="11">
        <v>575</v>
      </c>
      <c r="F8" s="11">
        <v>0</v>
      </c>
      <c r="G8" s="11">
        <v>425</v>
      </c>
      <c r="H8" s="11">
        <v>0</v>
      </c>
      <c r="I8" s="11">
        <v>0</v>
      </c>
      <c r="J8" s="11">
        <v>475</v>
      </c>
      <c r="K8" s="11">
        <v>375</v>
      </c>
      <c r="L8" s="11">
        <v>575</v>
      </c>
      <c r="M8" s="11">
        <v>475</v>
      </c>
      <c r="N8" s="11">
        <v>350</v>
      </c>
      <c r="O8" s="11">
        <v>575</v>
      </c>
    </row>
    <row r="9" spans="1:15" ht="15" customHeight="1" x14ac:dyDescent="0.2">
      <c r="A9" s="10">
        <v>2</v>
      </c>
      <c r="B9" s="10" t="s">
        <v>257</v>
      </c>
      <c r="C9" s="12">
        <f t="shared" si="0"/>
        <v>2520</v>
      </c>
      <c r="D9" s="11">
        <v>225</v>
      </c>
      <c r="E9" s="11">
        <v>0</v>
      </c>
      <c r="F9" s="11">
        <v>325</v>
      </c>
      <c r="G9" s="11">
        <v>300</v>
      </c>
      <c r="H9" s="11">
        <v>375</v>
      </c>
      <c r="I9" s="11">
        <v>0</v>
      </c>
      <c r="J9" s="11">
        <v>425</v>
      </c>
      <c r="K9" s="11">
        <v>0</v>
      </c>
      <c r="L9" s="11">
        <v>300</v>
      </c>
      <c r="M9" s="11">
        <v>0</v>
      </c>
      <c r="N9" s="11">
        <v>425</v>
      </c>
      <c r="O9" s="11">
        <v>145</v>
      </c>
    </row>
    <row r="10" spans="1:15" ht="15" customHeight="1" x14ac:dyDescent="0.2">
      <c r="A10" s="10">
        <v>3</v>
      </c>
      <c r="B10" s="10" t="s">
        <v>261</v>
      </c>
      <c r="C10" s="12">
        <f t="shared" si="0"/>
        <v>2475</v>
      </c>
      <c r="D10" s="11">
        <v>0</v>
      </c>
      <c r="E10" s="11">
        <v>425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575</v>
      </c>
      <c r="L10" s="11">
        <v>350</v>
      </c>
      <c r="M10" s="11">
        <v>325</v>
      </c>
      <c r="N10" s="11">
        <v>575</v>
      </c>
      <c r="O10" s="11">
        <v>225</v>
      </c>
    </row>
    <row r="11" spans="1:15" ht="15" customHeight="1" x14ac:dyDescent="0.2">
      <c r="A11" s="10">
        <v>4</v>
      </c>
      <c r="B11" s="10" t="s">
        <v>249</v>
      </c>
      <c r="C11" s="12">
        <f t="shared" si="0"/>
        <v>2400</v>
      </c>
      <c r="D11" s="11">
        <v>350</v>
      </c>
      <c r="E11" s="11">
        <v>0</v>
      </c>
      <c r="F11" s="11">
        <v>0</v>
      </c>
      <c r="G11" s="11">
        <v>0</v>
      </c>
      <c r="H11" s="11">
        <v>0</v>
      </c>
      <c r="I11" s="11">
        <v>475</v>
      </c>
      <c r="J11" s="11">
        <v>0</v>
      </c>
      <c r="K11" s="11">
        <v>475</v>
      </c>
      <c r="L11" s="11">
        <v>475</v>
      </c>
      <c r="M11" s="11">
        <v>0</v>
      </c>
      <c r="N11" s="11">
        <v>375</v>
      </c>
      <c r="O11" s="11">
        <v>250</v>
      </c>
    </row>
    <row r="12" spans="1:15" ht="15" customHeight="1" x14ac:dyDescent="0.2">
      <c r="A12" s="10">
        <v>5</v>
      </c>
      <c r="B12" s="10" t="s">
        <v>250</v>
      </c>
      <c r="C12" s="12">
        <f t="shared" si="0"/>
        <v>2100</v>
      </c>
      <c r="D12" s="11">
        <v>575</v>
      </c>
      <c r="E12" s="11">
        <v>0</v>
      </c>
      <c r="F12" s="11">
        <v>0</v>
      </c>
      <c r="G12" s="11">
        <v>0</v>
      </c>
      <c r="H12" s="11">
        <v>0</v>
      </c>
      <c r="I12" s="11">
        <v>575</v>
      </c>
      <c r="J12" s="11">
        <v>0</v>
      </c>
      <c r="K12" s="11">
        <v>325</v>
      </c>
      <c r="L12" s="11">
        <v>425</v>
      </c>
      <c r="M12" s="11">
        <v>0</v>
      </c>
      <c r="N12" s="11">
        <v>0</v>
      </c>
      <c r="O12" s="11">
        <v>200</v>
      </c>
    </row>
    <row r="13" spans="1:15" ht="15" customHeight="1" x14ac:dyDescent="0.2">
      <c r="A13" s="10">
        <v>6</v>
      </c>
      <c r="B13" s="10" t="s">
        <v>252</v>
      </c>
      <c r="C13" s="12">
        <f t="shared" si="0"/>
        <v>2050</v>
      </c>
      <c r="D13" s="11">
        <v>425</v>
      </c>
      <c r="E13" s="11">
        <v>275</v>
      </c>
      <c r="F13" s="11">
        <v>225</v>
      </c>
      <c r="G13" s="11">
        <v>200</v>
      </c>
      <c r="H13" s="11">
        <v>0</v>
      </c>
      <c r="I13" s="11">
        <v>350</v>
      </c>
      <c r="J13" s="11">
        <v>375</v>
      </c>
      <c r="K13" s="11">
        <v>200</v>
      </c>
      <c r="L13" s="11">
        <v>0</v>
      </c>
      <c r="M13" s="11">
        <v>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274</v>
      </c>
      <c r="C14" s="12">
        <f t="shared" si="0"/>
        <v>1865</v>
      </c>
      <c r="D14" s="11">
        <v>0</v>
      </c>
      <c r="E14" s="11">
        <v>0</v>
      </c>
      <c r="F14" s="11">
        <v>0</v>
      </c>
      <c r="G14" s="11">
        <v>350</v>
      </c>
      <c r="H14" s="11">
        <v>350</v>
      </c>
      <c r="I14" s="11">
        <v>325</v>
      </c>
      <c r="J14" s="11">
        <v>350</v>
      </c>
      <c r="K14" s="11">
        <v>0</v>
      </c>
      <c r="L14" s="11">
        <v>375</v>
      </c>
      <c r="M14" s="11">
        <v>0</v>
      </c>
      <c r="N14" s="11">
        <v>0</v>
      </c>
      <c r="O14" s="11">
        <v>115</v>
      </c>
    </row>
    <row r="15" spans="1:15" ht="15" customHeight="1" x14ac:dyDescent="0.2">
      <c r="A15" s="10">
        <v>8</v>
      </c>
      <c r="B15" s="10" t="s">
        <v>251</v>
      </c>
      <c r="C15" s="12">
        <f t="shared" si="0"/>
        <v>1775</v>
      </c>
      <c r="D15" s="11">
        <v>475</v>
      </c>
      <c r="E15" s="11">
        <v>0</v>
      </c>
      <c r="F15" s="11">
        <v>425</v>
      </c>
      <c r="G15" s="11">
        <v>0</v>
      </c>
      <c r="H15" s="11">
        <v>575</v>
      </c>
      <c r="I15" s="11">
        <v>300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1600</v>
      </c>
      <c r="D16" s="11">
        <v>325</v>
      </c>
      <c r="E16" s="11">
        <v>0</v>
      </c>
      <c r="F16" s="11">
        <v>375</v>
      </c>
      <c r="G16" s="11">
        <v>0</v>
      </c>
      <c r="H16" s="11">
        <v>475</v>
      </c>
      <c r="I16" s="11">
        <v>425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</row>
    <row r="17" spans="1:15" ht="15" customHeight="1" x14ac:dyDescent="0.2">
      <c r="A17" s="10">
        <v>10</v>
      </c>
      <c r="B17" s="10" t="s">
        <v>265</v>
      </c>
      <c r="C17" s="12">
        <f t="shared" si="0"/>
        <v>1075</v>
      </c>
      <c r="D17" s="11">
        <v>0</v>
      </c>
      <c r="E17" s="11">
        <v>300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300</v>
      </c>
      <c r="L17" s="11">
        <v>0</v>
      </c>
      <c r="M17" s="11">
        <v>0</v>
      </c>
      <c r="N17" s="11">
        <v>475</v>
      </c>
      <c r="O17" s="11">
        <v>0</v>
      </c>
    </row>
    <row r="18" spans="1:15" ht="15" customHeight="1" x14ac:dyDescent="0.2">
      <c r="A18" s="10">
        <v>11</v>
      </c>
      <c r="B18" s="10" t="s">
        <v>283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350</v>
      </c>
      <c r="L18" s="11">
        <v>325</v>
      </c>
      <c r="M18" s="11">
        <v>0</v>
      </c>
      <c r="N18" s="11">
        <v>0</v>
      </c>
      <c r="O18" s="11">
        <v>375</v>
      </c>
    </row>
    <row r="19" spans="1:15" ht="15" customHeight="1" x14ac:dyDescent="0.2">
      <c r="A19" s="10">
        <v>12</v>
      </c>
      <c r="B19" s="10" t="s">
        <v>284</v>
      </c>
      <c r="C19" s="11">
        <f t="shared" si="0"/>
        <v>975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275</v>
      </c>
      <c r="L19" s="11">
        <v>0</v>
      </c>
      <c r="M19" s="11">
        <v>350</v>
      </c>
      <c r="N19" s="11">
        <v>0</v>
      </c>
      <c r="O19" s="11">
        <v>350</v>
      </c>
    </row>
    <row r="20" spans="1:15" ht="15" customHeight="1" x14ac:dyDescent="0.2">
      <c r="A20" s="10">
        <v>13</v>
      </c>
      <c r="B20" s="10" t="s">
        <v>268</v>
      </c>
      <c r="C20" s="11">
        <f t="shared" si="0"/>
        <v>950</v>
      </c>
      <c r="D20" s="11">
        <v>0</v>
      </c>
      <c r="E20" s="11">
        <v>0</v>
      </c>
      <c r="F20" s="11">
        <v>475</v>
      </c>
      <c r="G20" s="11">
        <v>475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270</v>
      </c>
      <c r="C21" s="11">
        <f t="shared" si="0"/>
        <v>875</v>
      </c>
      <c r="D21" s="11">
        <v>0</v>
      </c>
      <c r="E21" s="11">
        <v>0</v>
      </c>
      <c r="F21" s="11">
        <v>300</v>
      </c>
      <c r="G21" s="11">
        <v>575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290</v>
      </c>
      <c r="C22" s="11">
        <f t="shared" si="0"/>
        <v>825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350</v>
      </c>
      <c r="N22" s="11">
        <v>0</v>
      </c>
      <c r="O22" s="11">
        <v>475</v>
      </c>
    </row>
    <row r="23" spans="1:15" ht="15" customHeight="1" x14ac:dyDescent="0.2">
      <c r="A23" s="10">
        <v>16</v>
      </c>
      <c r="B23" s="10" t="s">
        <v>218</v>
      </c>
      <c r="C23" s="11">
        <f t="shared" si="0"/>
        <v>800</v>
      </c>
      <c r="D23" s="11">
        <v>0</v>
      </c>
      <c r="E23" s="11">
        <v>0</v>
      </c>
      <c r="F23" s="11">
        <v>0</v>
      </c>
      <c r="G23" s="11">
        <v>0</v>
      </c>
      <c r="H23" s="11">
        <v>425</v>
      </c>
      <c r="I23" s="11">
        <v>375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279</v>
      </c>
      <c r="C24" s="11">
        <f t="shared" si="0"/>
        <v>750</v>
      </c>
      <c r="D24" s="11">
        <v>0</v>
      </c>
      <c r="E24" s="11">
        <v>0</v>
      </c>
      <c r="F24" s="11">
        <v>200</v>
      </c>
      <c r="G24" s="11">
        <v>225</v>
      </c>
      <c r="H24" s="11">
        <v>325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18</v>
      </c>
      <c r="B25" s="10" t="s">
        <v>289</v>
      </c>
      <c r="C25" s="11">
        <f t="shared" si="0"/>
        <v>725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425</v>
      </c>
      <c r="N25" s="11">
        <v>0</v>
      </c>
      <c r="O25" s="11">
        <v>300</v>
      </c>
    </row>
    <row r="26" spans="1:15" ht="15" customHeight="1" x14ac:dyDescent="0.2">
      <c r="A26" s="10">
        <v>19</v>
      </c>
      <c r="B26" s="10" t="s">
        <v>298</v>
      </c>
      <c r="C26" s="11">
        <f t="shared" si="0"/>
        <v>575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250</v>
      </c>
      <c r="O26" s="11">
        <v>325</v>
      </c>
    </row>
    <row r="27" spans="1:15" ht="15" customHeight="1" x14ac:dyDescent="0.2">
      <c r="A27" s="10">
        <v>19</v>
      </c>
      <c r="B27" s="10" t="s">
        <v>288</v>
      </c>
      <c r="C27" s="11">
        <f t="shared" si="0"/>
        <v>575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575</v>
      </c>
      <c r="N27" s="11">
        <v>0</v>
      </c>
      <c r="O27" s="11">
        <v>0</v>
      </c>
    </row>
    <row r="28" spans="1:15" ht="15" customHeight="1" x14ac:dyDescent="0.2">
      <c r="A28" s="10">
        <v>19</v>
      </c>
      <c r="B28" s="10" t="s">
        <v>267</v>
      </c>
      <c r="C28" s="11">
        <f t="shared" si="0"/>
        <v>575</v>
      </c>
      <c r="D28" s="11">
        <v>0</v>
      </c>
      <c r="E28" s="11">
        <v>0</v>
      </c>
      <c r="F28" s="11">
        <v>575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19</v>
      </c>
      <c r="B29" s="10" t="s">
        <v>281</v>
      </c>
      <c r="C29" s="11">
        <f t="shared" si="0"/>
        <v>575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575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19</v>
      </c>
      <c r="B30" s="10" t="s">
        <v>254</v>
      </c>
      <c r="C30" s="11">
        <f t="shared" si="0"/>
        <v>575</v>
      </c>
      <c r="D30" s="11">
        <v>300</v>
      </c>
      <c r="E30" s="11">
        <v>0</v>
      </c>
      <c r="F30" s="11">
        <v>0</v>
      </c>
      <c r="G30" s="11">
        <v>0</v>
      </c>
      <c r="H30" s="11">
        <v>0</v>
      </c>
      <c r="I30" s="11">
        <v>275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20</v>
      </c>
      <c r="B31" s="10" t="s">
        <v>292</v>
      </c>
      <c r="C31" s="11">
        <f t="shared" si="0"/>
        <v>550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275</v>
      </c>
      <c r="N31" s="11">
        <v>0</v>
      </c>
      <c r="O31" s="11">
        <v>275</v>
      </c>
    </row>
    <row r="32" spans="1:15" ht="15" customHeight="1" x14ac:dyDescent="0.2">
      <c r="A32" s="10">
        <v>21</v>
      </c>
      <c r="B32" s="10" t="s">
        <v>285</v>
      </c>
      <c r="C32" s="11">
        <f t="shared" si="0"/>
        <v>525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250</v>
      </c>
      <c r="L32" s="11">
        <v>275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22</v>
      </c>
      <c r="B33" s="10" t="s">
        <v>294</v>
      </c>
      <c r="C33" s="11">
        <f t="shared" si="0"/>
        <v>500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225</v>
      </c>
      <c r="N33" s="11">
        <v>275</v>
      </c>
      <c r="O33" s="11">
        <v>0</v>
      </c>
    </row>
    <row r="34" spans="1:15" ht="15" customHeight="1" x14ac:dyDescent="0.2">
      <c r="A34" s="10">
        <v>23</v>
      </c>
      <c r="B34" s="10" t="s">
        <v>220</v>
      </c>
      <c r="C34" s="11">
        <f t="shared" si="0"/>
        <v>475</v>
      </c>
      <c r="D34" s="11">
        <v>0</v>
      </c>
      <c r="E34" s="11">
        <v>475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23</v>
      </c>
      <c r="B35" s="10" t="s">
        <v>293</v>
      </c>
      <c r="C35" s="11">
        <f t="shared" si="0"/>
        <v>475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250</v>
      </c>
      <c r="N35" s="11">
        <v>225</v>
      </c>
      <c r="O35" s="11">
        <v>0</v>
      </c>
    </row>
    <row r="36" spans="1:15" ht="15" customHeight="1" x14ac:dyDescent="0.2">
      <c r="A36" s="10">
        <v>24</v>
      </c>
      <c r="B36" s="10" t="s">
        <v>287</v>
      </c>
      <c r="C36" s="11">
        <f t="shared" si="0"/>
        <v>450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250</v>
      </c>
      <c r="M36" s="11">
        <v>0</v>
      </c>
      <c r="N36" s="11">
        <v>200</v>
      </c>
      <c r="O36" s="11">
        <v>0</v>
      </c>
    </row>
    <row r="37" spans="1:15" ht="15" customHeight="1" x14ac:dyDescent="0.2">
      <c r="A37" s="10">
        <v>25</v>
      </c>
      <c r="B37" s="10" t="s">
        <v>291</v>
      </c>
      <c r="C37" s="11">
        <f t="shared" si="0"/>
        <v>430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300</v>
      </c>
      <c r="N37" s="11">
        <v>0</v>
      </c>
      <c r="O37" s="11">
        <v>130</v>
      </c>
    </row>
    <row r="38" spans="1:15" ht="15" customHeight="1" x14ac:dyDescent="0.2">
      <c r="A38" s="10">
        <v>26</v>
      </c>
      <c r="B38" s="10" t="s">
        <v>299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26</v>
      </c>
      <c r="B39" s="10" t="s">
        <v>282</v>
      </c>
      <c r="C39" s="11">
        <f t="shared" si="0"/>
        <v>425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425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273</v>
      </c>
      <c r="C40" s="11">
        <f t="shared" ref="C40:C61" si="1">SUM(D40:O40)</f>
        <v>375</v>
      </c>
      <c r="D40" s="11">
        <v>0</v>
      </c>
      <c r="E40" s="11">
        <v>0</v>
      </c>
      <c r="F40" s="11">
        <v>0</v>
      </c>
      <c r="G40" s="11">
        <v>375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27</v>
      </c>
      <c r="B41" s="10" t="s">
        <v>262</v>
      </c>
      <c r="C41" s="11">
        <f t="shared" si="1"/>
        <v>375</v>
      </c>
      <c r="D41" s="11">
        <v>0</v>
      </c>
      <c r="E41" s="11">
        <v>375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269</v>
      </c>
      <c r="C42" s="11">
        <f t="shared" si="1"/>
        <v>350</v>
      </c>
      <c r="D42" s="11">
        <v>0</v>
      </c>
      <c r="E42" s="11">
        <v>0</v>
      </c>
      <c r="F42" s="11">
        <v>350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263</v>
      </c>
      <c r="C43" s="11">
        <f t="shared" si="1"/>
        <v>350</v>
      </c>
      <c r="D43" s="11">
        <v>0</v>
      </c>
      <c r="E43" s="11">
        <v>350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29</v>
      </c>
      <c r="B44" s="10" t="s">
        <v>296</v>
      </c>
      <c r="C44" s="11">
        <f t="shared" si="1"/>
        <v>325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325</v>
      </c>
      <c r="O44" s="11">
        <v>0</v>
      </c>
    </row>
    <row r="45" spans="1:15" ht="15" customHeight="1" x14ac:dyDescent="0.2">
      <c r="A45" s="10">
        <v>29</v>
      </c>
      <c r="B45" s="10" t="s">
        <v>264</v>
      </c>
      <c r="C45" s="11">
        <f t="shared" si="1"/>
        <v>325</v>
      </c>
      <c r="D45" s="11">
        <v>0</v>
      </c>
      <c r="E45" s="11">
        <v>325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30</v>
      </c>
      <c r="B46" s="10" t="s">
        <v>278</v>
      </c>
      <c r="C46" s="11">
        <f t="shared" si="1"/>
        <v>300</v>
      </c>
      <c r="D46" s="11">
        <v>0</v>
      </c>
      <c r="E46" s="11">
        <v>0</v>
      </c>
      <c r="F46" s="11">
        <v>0</v>
      </c>
      <c r="G46" s="11">
        <v>0</v>
      </c>
      <c r="H46" s="11">
        <v>300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297</v>
      </c>
      <c r="C47" s="11">
        <f t="shared" si="1"/>
        <v>300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300</v>
      </c>
      <c r="O47" s="11">
        <v>0</v>
      </c>
    </row>
    <row r="48" spans="1:15" ht="15" customHeight="1" x14ac:dyDescent="0.2">
      <c r="A48" s="10">
        <v>31</v>
      </c>
      <c r="B48" s="10" t="s">
        <v>271</v>
      </c>
      <c r="C48" s="11">
        <f t="shared" si="1"/>
        <v>275</v>
      </c>
      <c r="D48" s="11">
        <v>0</v>
      </c>
      <c r="E48" s="11">
        <v>0</v>
      </c>
      <c r="F48" s="11">
        <v>275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275</v>
      </c>
      <c r="C49" s="11">
        <f t="shared" si="1"/>
        <v>275</v>
      </c>
      <c r="D49" s="11">
        <v>0</v>
      </c>
      <c r="E49" s="11">
        <v>0</v>
      </c>
      <c r="F49" s="11">
        <v>0</v>
      </c>
      <c r="G49" s="11">
        <v>275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255</v>
      </c>
      <c r="C50" s="11">
        <f t="shared" si="1"/>
        <v>275</v>
      </c>
      <c r="D50" s="11">
        <v>275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276</v>
      </c>
      <c r="C51" s="11">
        <f t="shared" si="1"/>
        <v>250</v>
      </c>
      <c r="D51" s="11">
        <v>0</v>
      </c>
      <c r="E51" s="11">
        <v>0</v>
      </c>
      <c r="F51" s="11">
        <v>0</v>
      </c>
      <c r="G51" s="11">
        <v>250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0">
        <v>32</v>
      </c>
      <c r="B52" s="10" t="s">
        <v>272</v>
      </c>
      <c r="C52" s="11">
        <f t="shared" si="1"/>
        <v>250</v>
      </c>
      <c r="D52" s="11">
        <v>0</v>
      </c>
      <c r="E52" s="11">
        <v>0</v>
      </c>
      <c r="F52" s="11">
        <v>250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</row>
    <row r="53" spans="1:15" ht="15" customHeight="1" x14ac:dyDescent="0.2">
      <c r="A53" s="10">
        <v>32</v>
      </c>
      <c r="B53" s="10" t="s">
        <v>256</v>
      </c>
      <c r="C53" s="11">
        <f t="shared" si="1"/>
        <v>250</v>
      </c>
      <c r="D53" s="11">
        <v>250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</row>
    <row r="54" spans="1:15" ht="15" customHeight="1" x14ac:dyDescent="0.2">
      <c r="A54" s="10">
        <v>32</v>
      </c>
      <c r="B54" s="10" t="s">
        <v>266</v>
      </c>
      <c r="C54" s="11">
        <f t="shared" si="1"/>
        <v>250</v>
      </c>
      <c r="D54" s="11">
        <v>0</v>
      </c>
      <c r="E54" s="11">
        <v>250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</row>
    <row r="55" spans="1:15" ht="15" customHeight="1" x14ac:dyDescent="0.2">
      <c r="A55" s="10">
        <v>32</v>
      </c>
      <c r="B55" s="10" t="s">
        <v>280</v>
      </c>
      <c r="C55" s="11">
        <f t="shared" si="1"/>
        <v>250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250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</row>
    <row r="56" spans="1:15" ht="15" customHeight="1" x14ac:dyDescent="0.2">
      <c r="A56" s="15">
        <v>33</v>
      </c>
      <c r="B56" s="15" t="s">
        <v>286</v>
      </c>
      <c r="C56" s="16">
        <f t="shared" si="1"/>
        <v>225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225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34</v>
      </c>
      <c r="B57" s="15" t="s">
        <v>258</v>
      </c>
      <c r="C57" s="16">
        <f t="shared" si="1"/>
        <v>200</v>
      </c>
      <c r="D57" s="16">
        <v>200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34</v>
      </c>
      <c r="B58" s="15" t="s">
        <v>295</v>
      </c>
      <c r="C58" s="16">
        <f t="shared" si="1"/>
        <v>200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200</v>
      </c>
      <c r="N58" s="16">
        <v>0</v>
      </c>
      <c r="O58" s="16">
        <v>0</v>
      </c>
    </row>
    <row r="59" spans="1:15" ht="15" customHeight="1" x14ac:dyDescent="0.2">
      <c r="A59" s="15">
        <v>35</v>
      </c>
      <c r="B59" s="15" t="s">
        <v>300</v>
      </c>
      <c r="C59" s="16">
        <f t="shared" si="1"/>
        <v>175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175</v>
      </c>
    </row>
    <row r="60" spans="1:15" ht="15" customHeight="1" x14ac:dyDescent="0.2">
      <c r="A60" s="15">
        <v>35</v>
      </c>
      <c r="B60" s="15" t="s">
        <v>277</v>
      </c>
      <c r="C60" s="16">
        <f t="shared" si="1"/>
        <v>175</v>
      </c>
      <c r="D60" s="16">
        <v>0</v>
      </c>
      <c r="E60" s="16">
        <v>0</v>
      </c>
      <c r="F60" s="16">
        <v>0</v>
      </c>
      <c r="G60" s="16">
        <v>175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</row>
    <row r="61" spans="1:15" ht="15" customHeight="1" x14ac:dyDescent="0.2">
      <c r="A61" s="15">
        <v>36</v>
      </c>
      <c r="B61" s="15" t="s">
        <v>301</v>
      </c>
      <c r="C61" s="16">
        <f t="shared" si="1"/>
        <v>160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160</v>
      </c>
    </row>
    <row r="62" spans="1:15" ht="15" x14ac:dyDescent="0.2">
      <c r="G62" s="6"/>
      <c r="H62" s="6"/>
      <c r="I62" s="6"/>
    </row>
    <row r="63" spans="1:15" ht="18.75" customHeight="1" x14ac:dyDescent="0.25">
      <c r="A63" s="17" t="s">
        <v>3</v>
      </c>
      <c r="B63" s="7"/>
      <c r="C63" s="7"/>
      <c r="D63" s="7"/>
      <c r="E63" s="3"/>
      <c r="F63" s="3"/>
      <c r="G63" s="3"/>
      <c r="H63" s="3"/>
      <c r="I63" s="3"/>
    </row>
    <row r="64" spans="1:15" ht="18.75" customHeight="1" x14ac:dyDescent="0.25">
      <c r="A64" s="18" t="s">
        <v>4</v>
      </c>
      <c r="B64" s="8"/>
      <c r="C64" s="8"/>
      <c r="D64" s="8"/>
      <c r="E64" s="4"/>
      <c r="F64" s="4"/>
      <c r="G64" s="4"/>
      <c r="H64" s="4"/>
      <c r="I64" s="4"/>
    </row>
    <row r="65" spans="1:9" ht="18.75" customHeight="1" x14ac:dyDescent="0.25">
      <c r="A65" s="19" t="s">
        <v>5</v>
      </c>
      <c r="B65" s="9"/>
      <c r="C65" s="9"/>
      <c r="D65" s="9"/>
      <c r="E65" s="5"/>
      <c r="F65" s="5"/>
      <c r="G65" s="5"/>
      <c r="H65" s="5"/>
      <c r="I65" s="5"/>
    </row>
    <row r="67" spans="1:9" ht="21" customHeight="1" x14ac:dyDescent="0.2"/>
    <row r="91" ht="18.75" customHeight="1" x14ac:dyDescent="0.2"/>
    <row r="92" ht="18.75" customHeight="1" x14ac:dyDescent="0.2"/>
  </sheetData>
  <sortState ref="A8:O61">
    <sortCondition descending="1" ref="C8:C61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58"/>
      <c r="B1" s="58"/>
      <c r="C1" s="58"/>
      <c r="D1" s="58"/>
      <c r="E1" s="58"/>
      <c r="F1" s="58"/>
      <c r="G1" s="58"/>
      <c r="H1" s="58"/>
      <c r="I1" s="58"/>
    </row>
    <row r="2" spans="1:15" ht="45" customHeight="1" x14ac:dyDescent="0.5">
      <c r="A2" s="59" t="s">
        <v>171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1:15" ht="33" customHeight="1" x14ac:dyDescent="0.4">
      <c r="A3" s="61" t="s">
        <v>226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15" ht="9.75" customHeight="1" x14ac:dyDescent="0.4">
      <c r="A4" s="61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5" ht="30" customHeight="1" x14ac:dyDescent="0.4">
      <c r="A5" s="63" t="s">
        <v>227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</row>
    <row r="6" spans="1:15" ht="21" customHeight="1" x14ac:dyDescent="0.2">
      <c r="A6" s="65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45202</v>
      </c>
      <c r="E7" s="2">
        <v>45209</v>
      </c>
      <c r="F7" s="2">
        <v>45216</v>
      </c>
      <c r="G7" s="2">
        <v>45223</v>
      </c>
      <c r="H7" s="2">
        <v>45230</v>
      </c>
      <c r="I7" s="2">
        <v>45237</v>
      </c>
      <c r="J7" s="2">
        <v>45244</v>
      </c>
      <c r="K7" s="2">
        <v>45251</v>
      </c>
      <c r="L7" s="2">
        <v>45258</v>
      </c>
      <c r="M7" s="2">
        <v>45265</v>
      </c>
      <c r="N7" s="2">
        <v>45272</v>
      </c>
      <c r="O7" s="2">
        <v>45279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4000</v>
      </c>
      <c r="D8" s="11">
        <v>475</v>
      </c>
      <c r="E8" s="11">
        <v>350</v>
      </c>
      <c r="F8" s="11">
        <v>0</v>
      </c>
      <c r="G8" s="11">
        <v>350</v>
      </c>
      <c r="H8" s="11">
        <v>225</v>
      </c>
      <c r="I8" s="11">
        <v>325</v>
      </c>
      <c r="J8" s="11">
        <v>425</v>
      </c>
      <c r="K8" s="11">
        <v>575</v>
      </c>
      <c r="L8" s="11">
        <v>575</v>
      </c>
      <c r="M8" s="11">
        <v>0</v>
      </c>
      <c r="N8" s="11">
        <v>325</v>
      </c>
      <c r="O8" s="11">
        <v>375</v>
      </c>
    </row>
    <row r="9" spans="1:15" ht="15" customHeight="1" x14ac:dyDescent="0.2">
      <c r="A9" s="10">
        <v>2</v>
      </c>
      <c r="B9" s="10" t="s">
        <v>200</v>
      </c>
      <c r="C9" s="12">
        <f t="shared" si="0"/>
        <v>3510</v>
      </c>
      <c r="D9" s="11">
        <v>175</v>
      </c>
      <c r="E9" s="11">
        <v>575</v>
      </c>
      <c r="F9" s="11">
        <v>325</v>
      </c>
      <c r="G9" s="11">
        <v>160</v>
      </c>
      <c r="H9" s="11">
        <v>0</v>
      </c>
      <c r="I9" s="11">
        <v>575</v>
      </c>
      <c r="J9" s="11">
        <v>250</v>
      </c>
      <c r="K9" s="11">
        <v>0</v>
      </c>
      <c r="L9" s="11">
        <v>475</v>
      </c>
      <c r="M9" s="11">
        <v>375</v>
      </c>
      <c r="N9" s="11">
        <v>250</v>
      </c>
      <c r="O9" s="11">
        <v>350</v>
      </c>
    </row>
    <row r="10" spans="1:15" ht="15" customHeight="1" x14ac:dyDescent="0.2">
      <c r="A10" s="10">
        <v>3</v>
      </c>
      <c r="B10" s="10" t="s">
        <v>189</v>
      </c>
      <c r="C10" s="12">
        <f t="shared" si="0"/>
        <v>3265</v>
      </c>
      <c r="D10" s="11">
        <v>325</v>
      </c>
      <c r="E10" s="11">
        <v>325</v>
      </c>
      <c r="F10" s="11">
        <v>130</v>
      </c>
      <c r="G10" s="11">
        <v>275</v>
      </c>
      <c r="H10" s="11">
        <v>0</v>
      </c>
      <c r="I10" s="11">
        <v>350</v>
      </c>
      <c r="J10" s="11">
        <v>575</v>
      </c>
      <c r="K10" s="11">
        <v>300</v>
      </c>
      <c r="L10" s="11">
        <v>0</v>
      </c>
      <c r="M10" s="11">
        <v>350</v>
      </c>
      <c r="N10" s="11">
        <v>475</v>
      </c>
      <c r="O10" s="11">
        <v>160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3005</v>
      </c>
      <c r="D11" s="11">
        <v>130</v>
      </c>
      <c r="E11" s="11">
        <v>275</v>
      </c>
      <c r="F11" s="11">
        <v>350</v>
      </c>
      <c r="G11" s="11">
        <v>575</v>
      </c>
      <c r="H11" s="11">
        <v>0</v>
      </c>
      <c r="I11" s="11">
        <v>200</v>
      </c>
      <c r="J11" s="11">
        <v>0</v>
      </c>
      <c r="K11" s="11">
        <v>475</v>
      </c>
      <c r="L11" s="11">
        <v>250</v>
      </c>
      <c r="M11" s="11">
        <v>325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201</v>
      </c>
      <c r="C12" s="12">
        <f t="shared" si="0"/>
        <v>2825</v>
      </c>
      <c r="D12" s="11">
        <v>575</v>
      </c>
      <c r="E12" s="11">
        <v>175</v>
      </c>
      <c r="F12" s="11">
        <v>275</v>
      </c>
      <c r="G12" s="11">
        <v>300</v>
      </c>
      <c r="H12" s="11">
        <v>130</v>
      </c>
      <c r="I12" s="11">
        <v>475</v>
      </c>
      <c r="J12" s="11">
        <v>145</v>
      </c>
      <c r="K12" s="11">
        <v>0</v>
      </c>
      <c r="L12" s="11">
        <v>350</v>
      </c>
      <c r="M12" s="11">
        <v>0</v>
      </c>
      <c r="N12" s="11">
        <v>225</v>
      </c>
      <c r="O12" s="11">
        <v>175</v>
      </c>
    </row>
    <row r="13" spans="1:15" ht="15" customHeight="1" x14ac:dyDescent="0.2">
      <c r="A13" s="10">
        <v>6</v>
      </c>
      <c r="B13" s="10" t="s">
        <v>138</v>
      </c>
      <c r="C13" s="12">
        <f t="shared" si="0"/>
        <v>2775</v>
      </c>
      <c r="D13" s="11">
        <v>0</v>
      </c>
      <c r="E13" s="11">
        <v>0</v>
      </c>
      <c r="F13" s="11">
        <v>225</v>
      </c>
      <c r="G13" s="11">
        <v>175</v>
      </c>
      <c r="H13" s="11">
        <v>300</v>
      </c>
      <c r="I13" s="11">
        <v>0</v>
      </c>
      <c r="J13" s="11">
        <v>475</v>
      </c>
      <c r="K13" s="11">
        <v>425</v>
      </c>
      <c r="L13" s="11">
        <v>325</v>
      </c>
      <c r="M13" s="11">
        <v>425</v>
      </c>
      <c r="N13" s="11">
        <v>200</v>
      </c>
      <c r="O13" s="11">
        <v>225</v>
      </c>
    </row>
    <row r="14" spans="1:15" ht="15" customHeight="1" x14ac:dyDescent="0.2">
      <c r="A14" s="10">
        <v>7</v>
      </c>
      <c r="B14" s="10" t="s">
        <v>180</v>
      </c>
      <c r="C14" s="12">
        <f t="shared" si="0"/>
        <v>2715</v>
      </c>
      <c r="D14" s="11">
        <v>225</v>
      </c>
      <c r="E14" s="11">
        <v>375</v>
      </c>
      <c r="F14" s="11">
        <v>0</v>
      </c>
      <c r="G14" s="11">
        <v>130</v>
      </c>
      <c r="H14" s="11">
        <v>160</v>
      </c>
      <c r="I14" s="11">
        <v>250</v>
      </c>
      <c r="J14" s="11">
        <v>325</v>
      </c>
      <c r="K14" s="11">
        <v>0</v>
      </c>
      <c r="L14" s="11">
        <v>425</v>
      </c>
      <c r="M14" s="11">
        <v>175</v>
      </c>
      <c r="N14" s="11">
        <v>375</v>
      </c>
      <c r="O14" s="11">
        <v>275</v>
      </c>
    </row>
    <row r="15" spans="1:15" ht="15" customHeight="1" x14ac:dyDescent="0.2">
      <c r="A15" s="10">
        <v>8</v>
      </c>
      <c r="B15" s="10" t="s">
        <v>202</v>
      </c>
      <c r="C15" s="12">
        <f t="shared" si="0"/>
        <v>2585</v>
      </c>
      <c r="D15" s="11">
        <v>300</v>
      </c>
      <c r="E15" s="11">
        <v>0</v>
      </c>
      <c r="F15" s="11">
        <v>0</v>
      </c>
      <c r="G15" s="11">
        <v>115</v>
      </c>
      <c r="H15" s="11">
        <v>0</v>
      </c>
      <c r="I15" s="11">
        <v>425</v>
      </c>
      <c r="J15" s="11">
        <v>275</v>
      </c>
      <c r="K15" s="11">
        <v>0</v>
      </c>
      <c r="L15" s="11">
        <v>275</v>
      </c>
      <c r="M15" s="11">
        <v>475</v>
      </c>
      <c r="N15" s="11">
        <v>575</v>
      </c>
      <c r="O15" s="11">
        <v>145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2340</v>
      </c>
      <c r="D16" s="11">
        <v>250</v>
      </c>
      <c r="E16" s="11">
        <v>475</v>
      </c>
      <c r="F16" s="11">
        <v>145</v>
      </c>
      <c r="G16" s="11">
        <v>375</v>
      </c>
      <c r="H16" s="11">
        <v>575</v>
      </c>
      <c r="I16" s="11">
        <v>145</v>
      </c>
      <c r="J16" s="11">
        <v>0</v>
      </c>
      <c r="K16" s="11">
        <v>115</v>
      </c>
      <c r="L16" s="11">
        <v>0</v>
      </c>
      <c r="M16" s="11">
        <v>145</v>
      </c>
      <c r="N16" s="11">
        <v>115</v>
      </c>
      <c r="O16" s="11">
        <v>0</v>
      </c>
    </row>
    <row r="17" spans="1:15" ht="15" customHeight="1" x14ac:dyDescent="0.2">
      <c r="A17" s="10">
        <v>10</v>
      </c>
      <c r="B17" s="10" t="s">
        <v>209</v>
      </c>
      <c r="C17" s="12">
        <f t="shared" si="0"/>
        <v>2260</v>
      </c>
      <c r="D17" s="11">
        <v>0</v>
      </c>
      <c r="E17" s="11">
        <v>250</v>
      </c>
      <c r="F17" s="11">
        <v>175</v>
      </c>
      <c r="G17" s="11">
        <v>425</v>
      </c>
      <c r="H17" s="11">
        <v>0</v>
      </c>
      <c r="I17" s="11">
        <v>275</v>
      </c>
      <c r="J17" s="11">
        <v>130</v>
      </c>
      <c r="K17" s="11">
        <v>0</v>
      </c>
      <c r="L17" s="11">
        <v>300</v>
      </c>
      <c r="M17" s="11">
        <v>130</v>
      </c>
      <c r="N17" s="11">
        <v>0</v>
      </c>
      <c r="O17" s="11">
        <v>575</v>
      </c>
    </row>
    <row r="18" spans="1:15" ht="15" customHeight="1" x14ac:dyDescent="0.2">
      <c r="A18" s="10">
        <v>11</v>
      </c>
      <c r="B18" s="10" t="s">
        <v>205</v>
      </c>
      <c r="C18" s="11">
        <f t="shared" si="0"/>
        <v>1735</v>
      </c>
      <c r="D18" s="11">
        <v>160</v>
      </c>
      <c r="E18" s="11">
        <v>0</v>
      </c>
      <c r="F18" s="11">
        <v>250</v>
      </c>
      <c r="G18" s="11">
        <v>0</v>
      </c>
      <c r="H18" s="11">
        <v>0</v>
      </c>
      <c r="I18" s="11">
        <v>0</v>
      </c>
      <c r="J18" s="11">
        <v>375</v>
      </c>
      <c r="K18" s="11">
        <v>325</v>
      </c>
      <c r="L18" s="11">
        <v>175</v>
      </c>
      <c r="M18" s="11">
        <v>200</v>
      </c>
      <c r="N18" s="11">
        <v>0</v>
      </c>
      <c r="O18" s="11">
        <v>250</v>
      </c>
    </row>
    <row r="19" spans="1:15" ht="15" customHeight="1" x14ac:dyDescent="0.2">
      <c r="A19" s="10">
        <v>12</v>
      </c>
      <c r="B19" s="10" t="s">
        <v>197</v>
      </c>
      <c r="C19" s="11">
        <f t="shared" si="0"/>
        <v>1655</v>
      </c>
      <c r="D19" s="11">
        <v>0</v>
      </c>
      <c r="E19" s="11">
        <v>575</v>
      </c>
      <c r="F19" s="11">
        <v>0</v>
      </c>
      <c r="G19" s="11">
        <v>145</v>
      </c>
      <c r="H19" s="11">
        <v>475</v>
      </c>
      <c r="I19" s="11">
        <v>115</v>
      </c>
      <c r="J19" s="11">
        <v>0</v>
      </c>
      <c r="K19" s="11">
        <v>0</v>
      </c>
      <c r="L19" s="11">
        <v>0</v>
      </c>
      <c r="M19" s="11">
        <v>0</v>
      </c>
      <c r="N19" s="11">
        <v>145</v>
      </c>
      <c r="O19" s="11">
        <v>200</v>
      </c>
    </row>
    <row r="20" spans="1:15" ht="15" customHeight="1" x14ac:dyDescent="0.2">
      <c r="A20" s="10">
        <v>13</v>
      </c>
      <c r="B20" s="10" t="s">
        <v>231</v>
      </c>
      <c r="C20" s="11">
        <f t="shared" si="0"/>
        <v>1500</v>
      </c>
      <c r="D20" s="11">
        <v>0</v>
      </c>
      <c r="E20" s="11">
        <v>0</v>
      </c>
      <c r="F20" s="11">
        <v>0</v>
      </c>
      <c r="G20" s="11">
        <v>200</v>
      </c>
      <c r="H20" s="11">
        <v>175</v>
      </c>
      <c r="I20" s="11">
        <v>375</v>
      </c>
      <c r="J20" s="11">
        <v>175</v>
      </c>
      <c r="K20" s="11">
        <v>275</v>
      </c>
      <c r="L20" s="11">
        <v>0</v>
      </c>
      <c r="M20" s="11">
        <v>300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220</v>
      </c>
      <c r="C21" s="11">
        <f t="shared" si="0"/>
        <v>1375</v>
      </c>
      <c r="D21" s="11">
        <v>0</v>
      </c>
      <c r="E21" s="11">
        <v>0</v>
      </c>
      <c r="F21" s="11">
        <v>425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375</v>
      </c>
      <c r="M21" s="11">
        <v>575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218</v>
      </c>
      <c r="C22" s="11">
        <f t="shared" si="0"/>
        <v>1095</v>
      </c>
      <c r="D22" s="11">
        <v>0</v>
      </c>
      <c r="E22" s="11">
        <v>300</v>
      </c>
      <c r="F22" s="11">
        <v>375</v>
      </c>
      <c r="G22" s="11">
        <v>0</v>
      </c>
      <c r="H22" s="11">
        <v>0</v>
      </c>
      <c r="I22" s="11">
        <v>0</v>
      </c>
      <c r="J22" s="11">
        <v>0</v>
      </c>
      <c r="K22" s="11">
        <v>175</v>
      </c>
      <c r="L22" s="11">
        <v>0</v>
      </c>
      <c r="M22" s="11">
        <v>115</v>
      </c>
      <c r="N22" s="11">
        <v>130</v>
      </c>
      <c r="O22" s="11">
        <v>0</v>
      </c>
    </row>
    <row r="23" spans="1:15" ht="15" customHeight="1" x14ac:dyDescent="0.2">
      <c r="A23" s="10">
        <v>16</v>
      </c>
      <c r="B23" s="10" t="s">
        <v>224</v>
      </c>
      <c r="C23" s="11">
        <f t="shared" si="0"/>
        <v>1070</v>
      </c>
      <c r="D23" s="11">
        <v>0</v>
      </c>
      <c r="E23" s="11">
        <v>145</v>
      </c>
      <c r="F23" s="11">
        <v>0</v>
      </c>
      <c r="G23" s="11">
        <v>0</v>
      </c>
      <c r="H23" s="11">
        <v>200</v>
      </c>
      <c r="I23" s="11">
        <v>0</v>
      </c>
      <c r="J23" s="11">
        <v>350</v>
      </c>
      <c r="K23" s="11">
        <v>375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244</v>
      </c>
      <c r="C24" s="11">
        <f t="shared" si="0"/>
        <v>1060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160</v>
      </c>
      <c r="L24" s="11">
        <v>0</v>
      </c>
      <c r="M24" s="11">
        <v>275</v>
      </c>
      <c r="N24" s="11">
        <v>300</v>
      </c>
      <c r="O24" s="11">
        <v>325</v>
      </c>
    </row>
    <row r="25" spans="1:15" ht="15" customHeight="1" x14ac:dyDescent="0.2">
      <c r="A25" s="10">
        <v>18</v>
      </c>
      <c r="B25" s="10" t="s">
        <v>153</v>
      </c>
      <c r="C25" s="11">
        <f t="shared" si="0"/>
        <v>1050</v>
      </c>
      <c r="D25" s="11">
        <v>0</v>
      </c>
      <c r="E25" s="11">
        <v>425</v>
      </c>
      <c r="F25" s="11">
        <v>0</v>
      </c>
      <c r="G25" s="11">
        <v>325</v>
      </c>
      <c r="H25" s="11">
        <v>0</v>
      </c>
      <c r="I25" s="11">
        <v>300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243</v>
      </c>
      <c r="C26" s="11">
        <f t="shared" si="0"/>
        <v>1025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130</v>
      </c>
      <c r="L26" s="11">
        <v>145</v>
      </c>
      <c r="M26" s="11">
        <v>0</v>
      </c>
      <c r="N26" s="11">
        <v>275</v>
      </c>
      <c r="O26" s="11">
        <v>475</v>
      </c>
    </row>
    <row r="27" spans="1:15" ht="15" customHeight="1" x14ac:dyDescent="0.2">
      <c r="A27" s="10">
        <v>20</v>
      </c>
      <c r="B27" s="10" t="s">
        <v>229</v>
      </c>
      <c r="C27" s="11">
        <f t="shared" si="0"/>
        <v>800</v>
      </c>
      <c r="D27" s="11">
        <v>0</v>
      </c>
      <c r="E27" s="11">
        <v>0</v>
      </c>
      <c r="F27" s="11">
        <v>575</v>
      </c>
      <c r="G27" s="11">
        <v>0</v>
      </c>
      <c r="H27" s="11">
        <v>0</v>
      </c>
      <c r="I27" s="11">
        <v>0</v>
      </c>
      <c r="J27" s="11">
        <v>225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228</v>
      </c>
      <c r="C28" s="11">
        <f t="shared" si="0"/>
        <v>755</v>
      </c>
      <c r="D28" s="11">
        <v>0</v>
      </c>
      <c r="E28" s="11">
        <v>130</v>
      </c>
      <c r="F28" s="11">
        <v>0</v>
      </c>
      <c r="G28" s="11">
        <v>225</v>
      </c>
      <c r="H28" s="11">
        <v>0</v>
      </c>
      <c r="I28" s="11">
        <v>0</v>
      </c>
      <c r="J28" s="11">
        <v>0</v>
      </c>
      <c r="K28" s="11">
        <v>225</v>
      </c>
      <c r="L28" s="11">
        <v>0</v>
      </c>
      <c r="M28" s="11">
        <v>0</v>
      </c>
      <c r="N28" s="11">
        <v>175</v>
      </c>
      <c r="O28" s="11">
        <v>0</v>
      </c>
    </row>
    <row r="29" spans="1:15" ht="15" customHeight="1" x14ac:dyDescent="0.2">
      <c r="A29" s="10">
        <v>22</v>
      </c>
      <c r="B29" s="10" t="s">
        <v>188</v>
      </c>
      <c r="C29" s="11">
        <f t="shared" si="0"/>
        <v>725</v>
      </c>
      <c r="D29" s="11">
        <v>375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350</v>
      </c>
      <c r="O29" s="11">
        <v>0</v>
      </c>
    </row>
    <row r="30" spans="1:15" ht="15" customHeight="1" x14ac:dyDescent="0.2">
      <c r="A30" s="10">
        <v>23</v>
      </c>
      <c r="B30" s="10" t="s">
        <v>194</v>
      </c>
      <c r="C30" s="11">
        <f t="shared" si="0"/>
        <v>650</v>
      </c>
      <c r="D30" s="11">
        <v>0</v>
      </c>
      <c r="E30" s="11">
        <v>160</v>
      </c>
      <c r="F30" s="11">
        <v>115</v>
      </c>
      <c r="G30" s="11">
        <v>0</v>
      </c>
      <c r="H30" s="11">
        <v>375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217</v>
      </c>
      <c r="C31" s="11">
        <f t="shared" si="0"/>
        <v>585</v>
      </c>
      <c r="D31" s="11">
        <v>425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160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203</v>
      </c>
      <c r="C32" s="11">
        <f t="shared" si="0"/>
        <v>585</v>
      </c>
      <c r="D32" s="11">
        <v>0</v>
      </c>
      <c r="E32" s="11">
        <v>0</v>
      </c>
      <c r="F32" s="11">
        <v>160</v>
      </c>
      <c r="G32" s="11">
        <v>0</v>
      </c>
      <c r="H32" s="11">
        <v>425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191</v>
      </c>
      <c r="C33" s="11">
        <f t="shared" si="0"/>
        <v>575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225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26</v>
      </c>
      <c r="B34" s="10" t="s">
        <v>233</v>
      </c>
      <c r="C34" s="11">
        <f t="shared" si="0"/>
        <v>525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  <c r="K34" s="11">
        <v>250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27</v>
      </c>
      <c r="B35" s="10" t="s">
        <v>230</v>
      </c>
      <c r="C35" s="11">
        <f t="shared" si="0"/>
        <v>475</v>
      </c>
      <c r="D35" s="11">
        <v>0</v>
      </c>
      <c r="E35" s="11">
        <v>0</v>
      </c>
      <c r="F35" s="11">
        <v>475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28</v>
      </c>
      <c r="B36" s="10" t="s">
        <v>234</v>
      </c>
      <c r="C36" s="11">
        <f t="shared" si="0"/>
        <v>445</v>
      </c>
      <c r="D36" s="11">
        <v>0</v>
      </c>
      <c r="E36" s="11">
        <v>0</v>
      </c>
      <c r="F36" s="11">
        <v>0</v>
      </c>
      <c r="G36" s="11">
        <v>0</v>
      </c>
      <c r="H36" s="11">
        <v>145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29</v>
      </c>
      <c r="B37" s="10" t="s">
        <v>175</v>
      </c>
      <c r="C37" s="11">
        <f t="shared" si="0"/>
        <v>425</v>
      </c>
      <c r="D37" s="11">
        <v>200</v>
      </c>
      <c r="E37" s="11">
        <v>225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29</v>
      </c>
      <c r="B38" s="10" t="s">
        <v>246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30</v>
      </c>
      <c r="B39" s="10" t="s">
        <v>238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30</v>
      </c>
      <c r="B40" s="10" t="s">
        <v>96</v>
      </c>
      <c r="C40" s="11">
        <f t="shared" ref="C40:C58" si="1">D40+E40+F40+G40+H40+I40+J40+K40+L40+M40+N40+O40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350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31</v>
      </c>
      <c r="B41" s="10" t="s">
        <v>241</v>
      </c>
      <c r="C41" s="11">
        <f t="shared" si="1"/>
        <v>320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160</v>
      </c>
      <c r="M41" s="11">
        <v>160</v>
      </c>
      <c r="N41" s="11">
        <v>0</v>
      </c>
      <c r="O41" s="11">
        <v>0</v>
      </c>
    </row>
    <row r="42" spans="1:15" ht="15" customHeight="1" x14ac:dyDescent="0.2">
      <c r="A42" s="10">
        <v>32</v>
      </c>
      <c r="B42" s="10" t="s">
        <v>242</v>
      </c>
      <c r="C42" s="11">
        <f t="shared" si="1"/>
        <v>315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200</v>
      </c>
      <c r="M42" s="11">
        <v>0</v>
      </c>
      <c r="N42" s="11">
        <v>0</v>
      </c>
      <c r="O42" s="11">
        <v>115</v>
      </c>
    </row>
    <row r="43" spans="1:15" ht="15" customHeight="1" x14ac:dyDescent="0.2">
      <c r="A43" s="15">
        <v>33</v>
      </c>
      <c r="B43" s="15" t="s">
        <v>216</v>
      </c>
      <c r="C43" s="16">
        <f t="shared" si="1"/>
        <v>300</v>
      </c>
      <c r="D43" s="16">
        <v>0</v>
      </c>
      <c r="E43" s="16">
        <v>0</v>
      </c>
      <c r="F43" s="16">
        <v>300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33</v>
      </c>
      <c r="B44" s="15" t="s">
        <v>247</v>
      </c>
      <c r="C44" s="16">
        <f t="shared" si="1"/>
        <v>300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300</v>
      </c>
    </row>
    <row r="45" spans="1:15" ht="15" customHeight="1" x14ac:dyDescent="0.2">
      <c r="A45" s="15">
        <v>34</v>
      </c>
      <c r="B45" s="15" t="s">
        <v>187</v>
      </c>
      <c r="C45" s="16">
        <f t="shared" si="1"/>
        <v>275</v>
      </c>
      <c r="D45" s="16">
        <v>275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240</v>
      </c>
      <c r="C46" s="16">
        <f t="shared" si="1"/>
        <v>250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250</v>
      </c>
      <c r="N46" s="16">
        <v>0</v>
      </c>
      <c r="O46" s="16">
        <v>0</v>
      </c>
    </row>
    <row r="47" spans="1:15" ht="15" customHeight="1" x14ac:dyDescent="0.2">
      <c r="A47" s="15">
        <v>35</v>
      </c>
      <c r="B47" s="15" t="s">
        <v>204</v>
      </c>
      <c r="C47" s="16">
        <f t="shared" si="1"/>
        <v>250</v>
      </c>
      <c r="D47" s="16">
        <v>0</v>
      </c>
      <c r="E47" s="16">
        <v>0</v>
      </c>
      <c r="F47" s="16">
        <v>0</v>
      </c>
      <c r="G47" s="16">
        <v>0</v>
      </c>
      <c r="H47" s="16">
        <v>250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</row>
    <row r="48" spans="1:15" ht="15" customHeight="1" x14ac:dyDescent="0.2">
      <c r="A48" s="15">
        <v>35</v>
      </c>
      <c r="B48" s="15" t="s">
        <v>12</v>
      </c>
      <c r="C48" s="16">
        <f t="shared" si="1"/>
        <v>250</v>
      </c>
      <c r="D48" s="16">
        <v>0</v>
      </c>
      <c r="E48" s="16">
        <v>0</v>
      </c>
      <c r="F48" s="16">
        <v>0</v>
      </c>
      <c r="G48" s="16">
        <v>250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</row>
    <row r="49" spans="1:15" ht="15" customHeight="1" x14ac:dyDescent="0.2">
      <c r="A49" s="15">
        <v>36</v>
      </c>
      <c r="B49" s="15" t="s">
        <v>239</v>
      </c>
      <c r="C49" s="16">
        <f t="shared" si="1"/>
        <v>200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200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36</v>
      </c>
      <c r="B50" s="15" t="s">
        <v>236</v>
      </c>
      <c r="C50" s="16">
        <f t="shared" si="1"/>
        <v>200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200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37</v>
      </c>
      <c r="B51" s="15" t="s">
        <v>222</v>
      </c>
      <c r="C51" s="16">
        <f t="shared" si="1"/>
        <v>160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160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37</v>
      </c>
      <c r="B52" s="15" t="s">
        <v>245</v>
      </c>
      <c r="C52" s="16">
        <f t="shared" si="1"/>
        <v>160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160</v>
      </c>
      <c r="O52" s="16">
        <v>0</v>
      </c>
    </row>
    <row r="53" spans="1:15" ht="15" customHeight="1" x14ac:dyDescent="0.2">
      <c r="A53" s="15">
        <v>38</v>
      </c>
      <c r="B53" s="15" t="s">
        <v>198</v>
      </c>
      <c r="C53" s="16">
        <f t="shared" si="1"/>
        <v>145</v>
      </c>
      <c r="D53" s="16">
        <v>145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38</v>
      </c>
      <c r="B54" s="15" t="s">
        <v>215</v>
      </c>
      <c r="C54" s="16">
        <f t="shared" si="1"/>
        <v>145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145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39</v>
      </c>
      <c r="B55" s="15" t="s">
        <v>248</v>
      </c>
      <c r="C55" s="16">
        <f t="shared" si="1"/>
        <v>130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130</v>
      </c>
    </row>
    <row r="56" spans="1:15" ht="15" customHeight="1" x14ac:dyDescent="0.2">
      <c r="A56" s="15">
        <v>39</v>
      </c>
      <c r="B56" s="15" t="s">
        <v>232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130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40</v>
      </c>
      <c r="B57" s="15" t="s">
        <v>235</v>
      </c>
      <c r="C57" s="16">
        <f t="shared" si="1"/>
        <v>115</v>
      </c>
      <c r="D57" s="16">
        <v>0</v>
      </c>
      <c r="E57" s="16">
        <v>0</v>
      </c>
      <c r="F57" s="16">
        <v>0</v>
      </c>
      <c r="G57" s="16">
        <v>0</v>
      </c>
      <c r="H57" s="16">
        <v>115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40</v>
      </c>
      <c r="B58" s="15" t="s">
        <v>237</v>
      </c>
      <c r="C58" s="16">
        <f t="shared" si="1"/>
        <v>115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115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</row>
    <row r="59" spans="1:15" ht="15" x14ac:dyDescent="0.2">
      <c r="G59" s="6"/>
      <c r="H59" s="6"/>
      <c r="I59" s="6"/>
    </row>
    <row r="60" spans="1:15" ht="18.75" customHeight="1" x14ac:dyDescent="0.25">
      <c r="A60" s="17" t="s">
        <v>3</v>
      </c>
      <c r="B60" s="7"/>
      <c r="C60" s="7"/>
      <c r="D60" s="7"/>
      <c r="E60" s="3"/>
      <c r="F60" s="3"/>
      <c r="G60" s="3"/>
      <c r="H60" s="3"/>
      <c r="I60" s="3"/>
    </row>
    <row r="61" spans="1:15" ht="18.75" customHeight="1" x14ac:dyDescent="0.25">
      <c r="A61" s="18" t="s">
        <v>4</v>
      </c>
      <c r="B61" s="8"/>
      <c r="C61" s="8"/>
      <c r="D61" s="8"/>
      <c r="E61" s="4"/>
      <c r="F61" s="4"/>
      <c r="G61" s="4"/>
      <c r="H61" s="4"/>
      <c r="I61" s="4"/>
    </row>
    <row r="62" spans="1:15" ht="18.75" customHeight="1" x14ac:dyDescent="0.25">
      <c r="A62" s="19" t="s">
        <v>5</v>
      </c>
      <c r="B62" s="9"/>
      <c r="C62" s="9"/>
      <c r="D62" s="9"/>
      <c r="E62" s="5"/>
      <c r="F62" s="5"/>
      <c r="G62" s="5"/>
      <c r="H62" s="5"/>
      <c r="I62" s="5"/>
    </row>
    <row r="64" spans="1:15" ht="21" customHeight="1" x14ac:dyDescent="0.2"/>
    <row r="88" ht="18.75" customHeight="1" x14ac:dyDescent="0.2"/>
    <row r="89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activeCell="E48" sqref="E4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58"/>
      <c r="B1" s="58"/>
      <c r="C1" s="58"/>
      <c r="D1" s="58"/>
      <c r="E1" s="58"/>
      <c r="F1" s="58"/>
      <c r="G1" s="58"/>
      <c r="H1" s="58"/>
      <c r="I1" s="58"/>
    </row>
    <row r="2" spans="1:15" ht="45" customHeight="1" x14ac:dyDescent="0.5">
      <c r="A2" s="59" t="s">
        <v>171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1:15" ht="33" customHeight="1" x14ac:dyDescent="0.4">
      <c r="A3" s="61" t="s">
        <v>173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15" ht="9.75" customHeight="1" x14ac:dyDescent="0.4">
      <c r="A4" s="61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5" ht="30" customHeight="1" x14ac:dyDescent="0.4">
      <c r="A5" s="63" t="s">
        <v>172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</row>
    <row r="6" spans="1:15" ht="21" customHeight="1" x14ac:dyDescent="0.2">
      <c r="A6" s="65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45118</v>
      </c>
      <c r="E7" s="2">
        <v>45125</v>
      </c>
      <c r="F7" s="2">
        <v>45132</v>
      </c>
      <c r="G7" s="2">
        <v>45139</v>
      </c>
      <c r="H7" s="2">
        <v>45146</v>
      </c>
      <c r="I7" s="2">
        <v>45153</v>
      </c>
      <c r="J7" s="2">
        <v>45160</v>
      </c>
      <c r="K7" s="2">
        <v>45167</v>
      </c>
      <c r="L7" s="2">
        <v>45174</v>
      </c>
      <c r="M7" s="2">
        <v>45181</v>
      </c>
      <c r="N7" s="2">
        <v>45188</v>
      </c>
      <c r="O7" s="2">
        <v>45195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3345</v>
      </c>
      <c r="D8" s="11">
        <v>175</v>
      </c>
      <c r="E8" s="11">
        <v>300</v>
      </c>
      <c r="F8" s="11">
        <v>145</v>
      </c>
      <c r="G8" s="11">
        <v>475</v>
      </c>
      <c r="H8" s="11">
        <v>375</v>
      </c>
      <c r="I8" s="11">
        <v>200</v>
      </c>
      <c r="J8" s="11">
        <v>0</v>
      </c>
      <c r="K8" s="11">
        <v>475</v>
      </c>
      <c r="L8" s="11">
        <v>300</v>
      </c>
      <c r="M8" s="11">
        <v>0</v>
      </c>
      <c r="N8" s="11">
        <v>475</v>
      </c>
      <c r="O8" s="11">
        <v>425</v>
      </c>
    </row>
    <row r="9" spans="1:15" ht="15" customHeight="1" x14ac:dyDescent="0.2">
      <c r="A9" s="10">
        <v>2</v>
      </c>
      <c r="B9" s="10" t="s">
        <v>180</v>
      </c>
      <c r="C9" s="12">
        <f t="shared" si="0"/>
        <v>2955</v>
      </c>
      <c r="D9" s="11">
        <v>200</v>
      </c>
      <c r="E9" s="11">
        <v>130</v>
      </c>
      <c r="F9" s="11">
        <v>225</v>
      </c>
      <c r="G9" s="11">
        <v>575</v>
      </c>
      <c r="H9" s="11">
        <v>275</v>
      </c>
      <c r="I9" s="11">
        <v>0</v>
      </c>
      <c r="J9" s="11">
        <v>0</v>
      </c>
      <c r="K9" s="11">
        <v>325</v>
      </c>
      <c r="L9" s="11">
        <v>425</v>
      </c>
      <c r="M9" s="11">
        <v>325</v>
      </c>
      <c r="N9" s="11">
        <v>275</v>
      </c>
      <c r="O9" s="11">
        <v>200</v>
      </c>
    </row>
    <row r="10" spans="1:15" ht="15" customHeight="1" x14ac:dyDescent="0.2">
      <c r="A10" s="10">
        <v>3</v>
      </c>
      <c r="B10" s="10" t="s">
        <v>201</v>
      </c>
      <c r="C10" s="12">
        <f t="shared" si="0"/>
        <v>2630</v>
      </c>
      <c r="D10" s="11">
        <v>0</v>
      </c>
      <c r="E10" s="11">
        <v>0</v>
      </c>
      <c r="F10" s="11">
        <v>0</v>
      </c>
      <c r="G10" s="11">
        <v>0</v>
      </c>
      <c r="H10" s="11">
        <v>475</v>
      </c>
      <c r="I10" s="11">
        <v>0</v>
      </c>
      <c r="J10" s="11">
        <v>575</v>
      </c>
      <c r="K10" s="11">
        <v>130</v>
      </c>
      <c r="L10" s="11">
        <v>575</v>
      </c>
      <c r="M10" s="11">
        <v>300</v>
      </c>
      <c r="N10" s="11">
        <v>575</v>
      </c>
      <c r="O10" s="11">
        <v>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2285</v>
      </c>
      <c r="D11" s="11">
        <v>275</v>
      </c>
      <c r="E11" s="11">
        <v>160</v>
      </c>
      <c r="F11" s="11">
        <v>0</v>
      </c>
      <c r="G11" s="11">
        <v>175</v>
      </c>
      <c r="H11" s="11">
        <v>350</v>
      </c>
      <c r="I11" s="11">
        <v>325</v>
      </c>
      <c r="J11" s="11">
        <v>275</v>
      </c>
      <c r="K11" s="11">
        <v>425</v>
      </c>
      <c r="L11" s="11">
        <v>0</v>
      </c>
      <c r="M11" s="11">
        <v>0</v>
      </c>
      <c r="N11" s="11">
        <v>300</v>
      </c>
      <c r="O11" s="11">
        <v>0</v>
      </c>
    </row>
    <row r="12" spans="1:15" ht="15" customHeight="1" x14ac:dyDescent="0.2">
      <c r="A12" s="10">
        <v>5</v>
      </c>
      <c r="B12" s="10" t="s">
        <v>200</v>
      </c>
      <c r="C12" s="12">
        <f t="shared" si="0"/>
        <v>2160</v>
      </c>
      <c r="D12" s="11">
        <v>0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  <c r="J12" s="11">
        <v>160</v>
      </c>
      <c r="K12" s="11">
        <v>200</v>
      </c>
      <c r="L12" s="11">
        <v>275</v>
      </c>
      <c r="M12" s="11">
        <v>145</v>
      </c>
      <c r="N12" s="11">
        <v>325</v>
      </c>
      <c r="O12" s="11">
        <v>130</v>
      </c>
    </row>
    <row r="13" spans="1:15" ht="15" customHeight="1" x14ac:dyDescent="0.2">
      <c r="A13" s="10">
        <v>6</v>
      </c>
      <c r="B13" s="10" t="s">
        <v>174</v>
      </c>
      <c r="C13" s="12">
        <f t="shared" si="0"/>
        <v>2150</v>
      </c>
      <c r="D13" s="11">
        <v>575</v>
      </c>
      <c r="E13" s="11">
        <v>0</v>
      </c>
      <c r="F13" s="11">
        <v>275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225</v>
      </c>
      <c r="M13" s="11">
        <v>425</v>
      </c>
      <c r="N13" s="11">
        <v>350</v>
      </c>
      <c r="O13" s="11">
        <v>300</v>
      </c>
    </row>
    <row r="14" spans="1:15" ht="15" customHeight="1" x14ac:dyDescent="0.2">
      <c r="A14" s="10">
        <v>7</v>
      </c>
      <c r="B14" s="10" t="s">
        <v>209</v>
      </c>
      <c r="C14" s="12">
        <f t="shared" si="0"/>
        <v>1910</v>
      </c>
      <c r="D14" s="11">
        <v>0</v>
      </c>
      <c r="E14" s="11">
        <v>0</v>
      </c>
      <c r="F14" s="11">
        <v>0</v>
      </c>
      <c r="G14" s="11">
        <v>0</v>
      </c>
      <c r="H14" s="11">
        <v>145</v>
      </c>
      <c r="I14" s="11">
        <v>115</v>
      </c>
      <c r="J14" s="11">
        <v>200</v>
      </c>
      <c r="K14" s="11">
        <v>175</v>
      </c>
      <c r="L14" s="11">
        <v>475</v>
      </c>
      <c r="M14" s="11">
        <v>575</v>
      </c>
      <c r="N14" s="11">
        <v>225</v>
      </c>
      <c r="O14" s="11">
        <v>0</v>
      </c>
    </row>
    <row r="15" spans="1:15" ht="15" customHeight="1" x14ac:dyDescent="0.2">
      <c r="A15" s="10">
        <v>8</v>
      </c>
      <c r="B15" s="10" t="s">
        <v>170</v>
      </c>
      <c r="C15" s="12">
        <f t="shared" si="0"/>
        <v>1825</v>
      </c>
      <c r="D15" s="11">
        <v>250</v>
      </c>
      <c r="E15" s="11">
        <v>200</v>
      </c>
      <c r="F15" s="11">
        <v>575</v>
      </c>
      <c r="G15" s="11">
        <v>425</v>
      </c>
      <c r="H15" s="11">
        <v>0</v>
      </c>
      <c r="I15" s="11">
        <v>0</v>
      </c>
      <c r="J15" s="11">
        <v>0</v>
      </c>
      <c r="K15" s="11">
        <v>0</v>
      </c>
      <c r="L15" s="11">
        <v>375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175</v>
      </c>
      <c r="C16" s="12">
        <f t="shared" si="0"/>
        <v>1730</v>
      </c>
      <c r="D16" s="11">
        <v>375</v>
      </c>
      <c r="E16" s="11">
        <v>225</v>
      </c>
      <c r="F16" s="11">
        <v>0</v>
      </c>
      <c r="G16" s="11">
        <v>250</v>
      </c>
      <c r="H16" s="11">
        <v>0</v>
      </c>
      <c r="I16" s="11">
        <v>175</v>
      </c>
      <c r="J16" s="11">
        <v>0</v>
      </c>
      <c r="K16" s="11">
        <v>0</v>
      </c>
      <c r="L16" s="11">
        <v>0</v>
      </c>
      <c r="M16" s="11">
        <v>130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191</v>
      </c>
      <c r="C17" s="12">
        <f t="shared" si="0"/>
        <v>1705</v>
      </c>
      <c r="D17" s="11">
        <v>225</v>
      </c>
      <c r="E17" s="11">
        <v>425</v>
      </c>
      <c r="F17" s="11">
        <v>200</v>
      </c>
      <c r="G17" s="11">
        <v>200</v>
      </c>
      <c r="H17" s="11">
        <v>0</v>
      </c>
      <c r="I17" s="11">
        <v>160</v>
      </c>
      <c r="J17" s="11">
        <v>0</v>
      </c>
      <c r="K17" s="11">
        <v>0</v>
      </c>
      <c r="L17" s="11">
        <v>0</v>
      </c>
      <c r="M17" s="11">
        <v>350</v>
      </c>
      <c r="N17" s="11">
        <v>0</v>
      </c>
      <c r="O17" s="11">
        <v>145</v>
      </c>
    </row>
    <row r="18" spans="1:15" ht="15" customHeight="1" x14ac:dyDescent="0.2">
      <c r="A18" s="10">
        <v>11</v>
      </c>
      <c r="B18" s="10" t="s">
        <v>224</v>
      </c>
      <c r="C18" s="11">
        <f t="shared" si="0"/>
        <v>1675</v>
      </c>
      <c r="D18" s="11">
        <v>145</v>
      </c>
      <c r="E18" s="11">
        <v>145</v>
      </c>
      <c r="F18" s="11">
        <v>160</v>
      </c>
      <c r="G18" s="11">
        <v>115</v>
      </c>
      <c r="H18" s="11">
        <v>0</v>
      </c>
      <c r="I18" s="11">
        <v>0</v>
      </c>
      <c r="J18" s="11">
        <v>475</v>
      </c>
      <c r="K18" s="11">
        <v>0</v>
      </c>
      <c r="L18" s="11">
        <v>0</v>
      </c>
      <c r="M18" s="11">
        <v>0</v>
      </c>
      <c r="N18" s="11">
        <v>160</v>
      </c>
      <c r="O18" s="11">
        <v>475</v>
      </c>
    </row>
    <row r="19" spans="1:15" ht="15" customHeight="1" x14ac:dyDescent="0.2">
      <c r="A19" s="10">
        <v>12</v>
      </c>
      <c r="B19" s="10" t="s">
        <v>189</v>
      </c>
      <c r="C19" s="11">
        <f t="shared" si="0"/>
        <v>1620</v>
      </c>
      <c r="D19" s="11">
        <v>0</v>
      </c>
      <c r="E19" s="11">
        <v>175</v>
      </c>
      <c r="F19" s="11">
        <v>0</v>
      </c>
      <c r="G19" s="11">
        <v>130</v>
      </c>
      <c r="H19" s="11">
        <v>225</v>
      </c>
      <c r="I19" s="11">
        <v>250</v>
      </c>
      <c r="J19" s="11">
        <v>145</v>
      </c>
      <c r="K19" s="11">
        <v>300</v>
      </c>
      <c r="L19" s="11">
        <v>0</v>
      </c>
      <c r="M19" s="11">
        <v>250</v>
      </c>
      <c r="N19" s="11">
        <v>145</v>
      </c>
      <c r="O19" s="11">
        <v>0</v>
      </c>
    </row>
    <row r="20" spans="1:15" ht="15" customHeight="1" x14ac:dyDescent="0.2">
      <c r="A20" s="10">
        <v>13</v>
      </c>
      <c r="B20" s="10" t="s">
        <v>177</v>
      </c>
      <c r="C20" s="11">
        <f t="shared" si="0"/>
        <v>1525</v>
      </c>
      <c r="D20" s="11">
        <v>325</v>
      </c>
      <c r="E20" s="11">
        <v>575</v>
      </c>
      <c r="F20" s="11">
        <v>175</v>
      </c>
      <c r="G20" s="11">
        <v>0</v>
      </c>
      <c r="H20" s="11">
        <v>0</v>
      </c>
      <c r="I20" s="11">
        <v>0</v>
      </c>
      <c r="J20" s="11">
        <v>225</v>
      </c>
      <c r="K20" s="11">
        <v>0</v>
      </c>
      <c r="L20" s="11">
        <v>0</v>
      </c>
      <c r="M20" s="11">
        <v>225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202</v>
      </c>
      <c r="C21" s="11">
        <f t="shared" si="0"/>
        <v>1345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0</v>
      </c>
      <c r="J21" s="11">
        <v>250</v>
      </c>
      <c r="K21" s="11">
        <v>145</v>
      </c>
      <c r="L21" s="11">
        <v>0</v>
      </c>
      <c r="M21" s="11">
        <v>275</v>
      </c>
      <c r="N21" s="11">
        <v>250</v>
      </c>
      <c r="O21" s="11">
        <v>0</v>
      </c>
    </row>
    <row r="22" spans="1:15" ht="15" customHeight="1" x14ac:dyDescent="0.2">
      <c r="A22" s="10">
        <v>15</v>
      </c>
      <c r="B22" s="10" t="s">
        <v>75</v>
      </c>
      <c r="C22" s="11">
        <f t="shared" si="0"/>
        <v>1335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175</v>
      </c>
      <c r="K22" s="11">
        <v>275</v>
      </c>
      <c r="L22" s="11">
        <v>250</v>
      </c>
      <c r="M22" s="11">
        <v>160</v>
      </c>
      <c r="N22" s="11">
        <v>200</v>
      </c>
      <c r="O22" s="11">
        <v>275</v>
      </c>
    </row>
    <row r="23" spans="1:15" ht="15" customHeight="1" x14ac:dyDescent="0.2">
      <c r="A23" s="10">
        <v>16</v>
      </c>
      <c r="B23" s="10" t="s">
        <v>198</v>
      </c>
      <c r="C23" s="11">
        <f t="shared" si="0"/>
        <v>1280</v>
      </c>
      <c r="D23" s="11">
        <v>0</v>
      </c>
      <c r="E23" s="11">
        <v>0</v>
      </c>
      <c r="F23" s="11">
        <v>0</v>
      </c>
      <c r="G23" s="11">
        <v>275</v>
      </c>
      <c r="H23" s="11">
        <v>0</v>
      </c>
      <c r="I23" s="11">
        <v>130</v>
      </c>
      <c r="J23" s="11">
        <v>130</v>
      </c>
      <c r="K23" s="11">
        <v>250</v>
      </c>
      <c r="L23" s="11">
        <v>145</v>
      </c>
      <c r="M23" s="11">
        <v>0</v>
      </c>
      <c r="N23" s="11">
        <v>0</v>
      </c>
      <c r="O23" s="11">
        <v>350</v>
      </c>
    </row>
    <row r="24" spans="1:15" ht="15" customHeight="1" x14ac:dyDescent="0.2">
      <c r="A24" s="10">
        <v>17</v>
      </c>
      <c r="B24" s="10" t="s">
        <v>188</v>
      </c>
      <c r="C24" s="11">
        <f t="shared" si="0"/>
        <v>1225</v>
      </c>
      <c r="D24" s="11">
        <v>0</v>
      </c>
      <c r="E24" s="11">
        <v>250</v>
      </c>
      <c r="F24" s="11">
        <v>0</v>
      </c>
      <c r="G24" s="11">
        <v>0</v>
      </c>
      <c r="H24" s="11">
        <v>0</v>
      </c>
      <c r="I24" s="11">
        <v>275</v>
      </c>
      <c r="J24" s="11">
        <v>0</v>
      </c>
      <c r="K24" s="11">
        <v>0</v>
      </c>
      <c r="L24" s="11">
        <v>325</v>
      </c>
      <c r="M24" s="11">
        <v>0</v>
      </c>
      <c r="N24" s="11">
        <v>375</v>
      </c>
      <c r="O24" s="11">
        <v>0</v>
      </c>
    </row>
    <row r="25" spans="1:15" ht="15" customHeight="1" x14ac:dyDescent="0.2">
      <c r="A25" s="10">
        <v>18</v>
      </c>
      <c r="B25" s="10" t="s">
        <v>217</v>
      </c>
      <c r="C25" s="11">
        <f t="shared" si="0"/>
        <v>1170</v>
      </c>
      <c r="D25" s="11">
        <v>130</v>
      </c>
      <c r="E25" s="11">
        <v>0</v>
      </c>
      <c r="F25" s="11">
        <v>115</v>
      </c>
      <c r="G25" s="11">
        <v>350</v>
      </c>
      <c r="H25" s="11">
        <v>0</v>
      </c>
      <c r="I25" s="11">
        <v>0</v>
      </c>
      <c r="J25" s="11">
        <v>0</v>
      </c>
      <c r="K25" s="11">
        <v>225</v>
      </c>
      <c r="L25" s="11">
        <v>350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210</v>
      </c>
      <c r="C26" s="11">
        <f t="shared" si="0"/>
        <v>1055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575</v>
      </c>
      <c r="J26" s="11">
        <v>115</v>
      </c>
      <c r="K26" s="11">
        <v>115</v>
      </c>
      <c r="L26" s="11">
        <v>0</v>
      </c>
      <c r="M26" s="11">
        <v>0</v>
      </c>
      <c r="N26" s="11">
        <v>0</v>
      </c>
      <c r="O26" s="11">
        <v>250</v>
      </c>
    </row>
    <row r="27" spans="1:15" ht="15" customHeight="1" x14ac:dyDescent="0.2">
      <c r="A27" s="10">
        <v>20</v>
      </c>
      <c r="B27" s="10" t="s">
        <v>154</v>
      </c>
      <c r="C27" s="11">
        <f t="shared" si="0"/>
        <v>1045</v>
      </c>
      <c r="D27" s="11">
        <v>475</v>
      </c>
      <c r="E27" s="11">
        <v>0</v>
      </c>
      <c r="F27" s="11">
        <v>425</v>
      </c>
      <c r="G27" s="11">
        <v>0</v>
      </c>
      <c r="H27" s="11">
        <v>0</v>
      </c>
      <c r="I27" s="11">
        <v>145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194</v>
      </c>
      <c r="C28" s="11">
        <f t="shared" si="0"/>
        <v>990</v>
      </c>
      <c r="D28" s="11">
        <v>0</v>
      </c>
      <c r="E28" s="11">
        <v>0</v>
      </c>
      <c r="F28" s="11">
        <v>300</v>
      </c>
      <c r="G28" s="11">
        <v>375</v>
      </c>
      <c r="H28" s="11">
        <v>115</v>
      </c>
      <c r="I28" s="11">
        <v>0</v>
      </c>
      <c r="J28" s="11">
        <v>0</v>
      </c>
      <c r="K28" s="11">
        <v>0</v>
      </c>
      <c r="L28" s="11">
        <v>0</v>
      </c>
      <c r="M28" s="11">
        <v>200</v>
      </c>
      <c r="N28" s="11">
        <v>0</v>
      </c>
      <c r="O28" s="11">
        <v>0</v>
      </c>
    </row>
    <row r="29" spans="1:15" ht="15" customHeight="1" x14ac:dyDescent="0.2">
      <c r="A29" s="10">
        <v>22</v>
      </c>
      <c r="B29" s="10" t="s">
        <v>196</v>
      </c>
      <c r="C29" s="11">
        <f t="shared" si="0"/>
        <v>930</v>
      </c>
      <c r="D29" s="11">
        <v>0</v>
      </c>
      <c r="E29" s="11">
        <v>0</v>
      </c>
      <c r="F29" s="11">
        <v>130</v>
      </c>
      <c r="G29" s="11">
        <v>0</v>
      </c>
      <c r="H29" s="11">
        <v>0</v>
      </c>
      <c r="I29" s="11">
        <v>225</v>
      </c>
      <c r="J29" s="11">
        <v>0</v>
      </c>
      <c r="K29" s="11">
        <v>575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153</v>
      </c>
      <c r="C30" s="11">
        <f t="shared" si="0"/>
        <v>850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475</v>
      </c>
      <c r="J30" s="11">
        <v>375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204</v>
      </c>
      <c r="C31" s="11">
        <f t="shared" si="0"/>
        <v>835</v>
      </c>
      <c r="D31" s="11">
        <v>0</v>
      </c>
      <c r="E31" s="11">
        <v>0</v>
      </c>
      <c r="F31" s="11">
        <v>0</v>
      </c>
      <c r="G31" s="11">
        <v>160</v>
      </c>
      <c r="H31" s="11">
        <v>300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375</v>
      </c>
    </row>
    <row r="32" spans="1:15" ht="15" customHeight="1" x14ac:dyDescent="0.2">
      <c r="A32" s="10">
        <v>25</v>
      </c>
      <c r="B32" s="10" t="s">
        <v>206</v>
      </c>
      <c r="C32" s="11">
        <f t="shared" si="0"/>
        <v>825</v>
      </c>
      <c r="D32" s="11">
        <v>0</v>
      </c>
      <c r="E32" s="11">
        <v>0</v>
      </c>
      <c r="F32" s="11">
        <v>0</v>
      </c>
      <c r="G32" s="11">
        <v>0</v>
      </c>
      <c r="H32" s="11">
        <v>200</v>
      </c>
      <c r="I32" s="11">
        <v>300</v>
      </c>
      <c r="J32" s="11">
        <v>325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26</v>
      </c>
      <c r="B33" s="10" t="s">
        <v>197</v>
      </c>
      <c r="C33" s="11">
        <f t="shared" si="0"/>
        <v>805</v>
      </c>
      <c r="D33" s="11">
        <v>0</v>
      </c>
      <c r="E33" s="11">
        <v>0</v>
      </c>
      <c r="F33" s="11">
        <v>0</v>
      </c>
      <c r="G33" s="11">
        <v>300</v>
      </c>
      <c r="H33" s="11">
        <v>130</v>
      </c>
      <c r="I33" s="11">
        <v>375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27</v>
      </c>
      <c r="B34" s="10" t="s">
        <v>213</v>
      </c>
      <c r="C34" s="11">
        <f t="shared" si="0"/>
        <v>755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350</v>
      </c>
      <c r="K34" s="11">
        <v>160</v>
      </c>
      <c r="L34" s="11">
        <v>0</v>
      </c>
      <c r="M34" s="11">
        <v>0</v>
      </c>
      <c r="N34" s="11">
        <v>130</v>
      </c>
      <c r="O34" s="11">
        <v>115</v>
      </c>
    </row>
    <row r="35" spans="1:15" ht="15" customHeight="1" x14ac:dyDescent="0.2">
      <c r="A35" s="10">
        <v>28</v>
      </c>
      <c r="B35" s="10" t="s">
        <v>195</v>
      </c>
      <c r="C35" s="11">
        <f t="shared" si="0"/>
        <v>690</v>
      </c>
      <c r="D35" s="11">
        <v>0</v>
      </c>
      <c r="E35" s="11">
        <v>0</v>
      </c>
      <c r="F35" s="11">
        <v>250</v>
      </c>
      <c r="G35" s="11">
        <v>325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115</v>
      </c>
      <c r="N35" s="11">
        <v>0</v>
      </c>
      <c r="O35" s="11">
        <v>0</v>
      </c>
    </row>
    <row r="36" spans="1:15" ht="15" customHeight="1" x14ac:dyDescent="0.2">
      <c r="A36" s="10">
        <v>29</v>
      </c>
      <c r="B36" s="10" t="s">
        <v>178</v>
      </c>
      <c r="C36" s="11">
        <f t="shared" si="0"/>
        <v>625</v>
      </c>
      <c r="D36" s="11">
        <v>300</v>
      </c>
      <c r="E36" s="11">
        <v>325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30</v>
      </c>
      <c r="B37" s="10" t="s">
        <v>24</v>
      </c>
      <c r="C37" s="11">
        <f t="shared" si="0"/>
        <v>600</v>
      </c>
      <c r="D37" s="11">
        <v>425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175</v>
      </c>
    </row>
    <row r="38" spans="1:15" ht="15" customHeight="1" x14ac:dyDescent="0.2">
      <c r="A38" s="10">
        <v>31</v>
      </c>
      <c r="B38" s="10" t="s">
        <v>207</v>
      </c>
      <c r="C38" s="11">
        <f t="shared" si="0"/>
        <v>550</v>
      </c>
      <c r="D38" s="11">
        <v>0</v>
      </c>
      <c r="E38" s="11">
        <v>0</v>
      </c>
      <c r="F38" s="11">
        <v>375</v>
      </c>
      <c r="G38" s="11">
        <v>0</v>
      </c>
      <c r="H38" s="11">
        <v>175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32</v>
      </c>
      <c r="B39" s="10" t="s">
        <v>216</v>
      </c>
      <c r="C39" s="11">
        <f t="shared" si="0"/>
        <v>525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175</v>
      </c>
      <c r="O39" s="11">
        <v>0</v>
      </c>
    </row>
    <row r="40" spans="1:15" ht="15" customHeight="1" x14ac:dyDescent="0.2">
      <c r="A40" s="15">
        <v>33</v>
      </c>
      <c r="B40" s="15" t="s">
        <v>221</v>
      </c>
      <c r="C40" s="16">
        <f t="shared" ref="C40:C67" si="1">D40+E40+F40+G40+H40+I40+J40+K40+L40+M40+N40+O40</f>
        <v>475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475</v>
      </c>
      <c r="N40" s="16">
        <v>0</v>
      </c>
      <c r="O40" s="16">
        <v>0</v>
      </c>
    </row>
    <row r="41" spans="1:15" ht="15" customHeight="1" x14ac:dyDescent="0.2">
      <c r="A41" s="15">
        <v>33</v>
      </c>
      <c r="B41" s="15" t="s">
        <v>192</v>
      </c>
      <c r="C41" s="16">
        <f t="shared" si="1"/>
        <v>475</v>
      </c>
      <c r="D41" s="16">
        <v>0</v>
      </c>
      <c r="E41" s="16">
        <v>0</v>
      </c>
      <c r="F41" s="16">
        <v>475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</row>
    <row r="42" spans="1:15" ht="15" customHeight="1" x14ac:dyDescent="0.2">
      <c r="A42" s="15">
        <v>33</v>
      </c>
      <c r="B42" s="15" t="s">
        <v>184</v>
      </c>
      <c r="C42" s="16">
        <f t="shared" si="1"/>
        <v>475</v>
      </c>
      <c r="D42" s="16">
        <v>0</v>
      </c>
      <c r="E42" s="16">
        <v>475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</row>
    <row r="43" spans="1:15" ht="15" customHeight="1" x14ac:dyDescent="0.2">
      <c r="A43" s="15">
        <v>34</v>
      </c>
      <c r="B43" s="15" t="s">
        <v>183</v>
      </c>
      <c r="C43" s="16">
        <f t="shared" si="1"/>
        <v>465</v>
      </c>
      <c r="D43" s="16">
        <v>115</v>
      </c>
      <c r="E43" s="16">
        <v>0</v>
      </c>
      <c r="F43" s="16">
        <v>350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35</v>
      </c>
      <c r="B44" s="15" t="s">
        <v>12</v>
      </c>
      <c r="C44" s="16">
        <f t="shared" si="1"/>
        <v>425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425</v>
      </c>
      <c r="O44" s="16">
        <v>0</v>
      </c>
    </row>
    <row r="45" spans="1:15" ht="15" customHeight="1" x14ac:dyDescent="0.2">
      <c r="A45" s="15">
        <v>35</v>
      </c>
      <c r="B45" s="15" t="s">
        <v>211</v>
      </c>
      <c r="C45" s="16">
        <f t="shared" si="1"/>
        <v>425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425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212</v>
      </c>
      <c r="C46" s="16">
        <f t="shared" si="1"/>
        <v>425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425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</row>
    <row r="47" spans="1:15" ht="15" customHeight="1" x14ac:dyDescent="0.2">
      <c r="A47" s="15">
        <v>36</v>
      </c>
      <c r="B47" s="15" t="s">
        <v>220</v>
      </c>
      <c r="C47" s="16">
        <f t="shared" si="1"/>
        <v>405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130</v>
      </c>
      <c r="M47" s="16">
        <v>0</v>
      </c>
      <c r="N47" s="16">
        <v>115</v>
      </c>
      <c r="O47" s="16">
        <v>160</v>
      </c>
    </row>
    <row r="48" spans="1:15" ht="15" customHeight="1" x14ac:dyDescent="0.2">
      <c r="A48" s="15">
        <v>37</v>
      </c>
      <c r="B48" s="15" t="s">
        <v>222</v>
      </c>
      <c r="C48" s="16">
        <f t="shared" si="1"/>
        <v>375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375</v>
      </c>
      <c r="N48" s="16">
        <v>0</v>
      </c>
      <c r="O48" s="16">
        <v>0</v>
      </c>
    </row>
    <row r="49" spans="1:15" ht="15" customHeight="1" x14ac:dyDescent="0.2">
      <c r="A49" s="15">
        <v>37</v>
      </c>
      <c r="B49" s="15" t="s">
        <v>215</v>
      </c>
      <c r="C49" s="16">
        <f t="shared" si="1"/>
        <v>375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375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37</v>
      </c>
      <c r="B50" s="15" t="s">
        <v>185</v>
      </c>
      <c r="C50" s="16">
        <f t="shared" si="1"/>
        <v>375</v>
      </c>
      <c r="D50" s="16">
        <v>0</v>
      </c>
      <c r="E50" s="16">
        <v>375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38</v>
      </c>
      <c r="B51" s="15" t="s">
        <v>176</v>
      </c>
      <c r="C51" s="16">
        <f t="shared" si="1"/>
        <v>350</v>
      </c>
      <c r="D51" s="16">
        <v>350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38</v>
      </c>
      <c r="B52" s="15" t="s">
        <v>186</v>
      </c>
      <c r="C52" s="16">
        <f t="shared" si="1"/>
        <v>350</v>
      </c>
      <c r="D52" s="16">
        <v>0</v>
      </c>
      <c r="E52" s="16">
        <v>350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39</v>
      </c>
      <c r="B53" s="15" t="s">
        <v>193</v>
      </c>
      <c r="C53" s="16">
        <f t="shared" si="1"/>
        <v>325</v>
      </c>
      <c r="D53" s="16">
        <v>0</v>
      </c>
      <c r="E53" s="16">
        <v>0</v>
      </c>
      <c r="F53" s="16">
        <v>325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39</v>
      </c>
      <c r="B54" s="15" t="s">
        <v>203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325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40</v>
      </c>
      <c r="B55" s="15" t="s">
        <v>214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300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41</v>
      </c>
      <c r="B56" s="15" t="s">
        <v>187</v>
      </c>
      <c r="C56" s="16">
        <f t="shared" si="1"/>
        <v>275</v>
      </c>
      <c r="D56" s="16">
        <v>0</v>
      </c>
      <c r="E56" s="16">
        <v>275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42</v>
      </c>
      <c r="B57" s="15" t="s">
        <v>205</v>
      </c>
      <c r="C57" s="16">
        <f t="shared" si="1"/>
        <v>250</v>
      </c>
      <c r="D57" s="16">
        <v>0</v>
      </c>
      <c r="E57" s="16">
        <v>0</v>
      </c>
      <c r="F57" s="16">
        <v>0</v>
      </c>
      <c r="G57" s="16">
        <v>0</v>
      </c>
      <c r="H57" s="16">
        <v>250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22">
        <v>43</v>
      </c>
      <c r="B58" s="22" t="s">
        <v>199</v>
      </c>
      <c r="C58" s="13">
        <f t="shared" si="1"/>
        <v>225</v>
      </c>
      <c r="D58" s="13">
        <v>0</v>
      </c>
      <c r="E58" s="13">
        <v>0</v>
      </c>
      <c r="F58" s="13">
        <v>0</v>
      </c>
      <c r="G58" s="13">
        <v>225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</row>
    <row r="59" spans="1:15" ht="15" customHeight="1" x14ac:dyDescent="0.2">
      <c r="A59" s="22">
        <v>43</v>
      </c>
      <c r="B59" s="22" t="s">
        <v>225</v>
      </c>
      <c r="C59" s="13">
        <f t="shared" si="1"/>
        <v>225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225</v>
      </c>
    </row>
    <row r="60" spans="1:15" ht="15" customHeight="1" x14ac:dyDescent="0.2">
      <c r="A60" s="22">
        <v>44</v>
      </c>
      <c r="B60" s="22" t="s">
        <v>218</v>
      </c>
      <c r="C60" s="13">
        <f t="shared" si="1"/>
        <v>200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200</v>
      </c>
      <c r="M60" s="13">
        <v>0</v>
      </c>
      <c r="N60" s="13">
        <v>0</v>
      </c>
      <c r="O60" s="13">
        <v>0</v>
      </c>
    </row>
    <row r="61" spans="1:15" ht="15" customHeight="1" x14ac:dyDescent="0.2">
      <c r="A61" s="22">
        <v>45</v>
      </c>
      <c r="B61" s="22" t="s">
        <v>219</v>
      </c>
      <c r="C61" s="13">
        <f t="shared" si="1"/>
        <v>175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175</v>
      </c>
      <c r="M61" s="13">
        <v>0</v>
      </c>
      <c r="N61" s="13">
        <v>0</v>
      </c>
      <c r="O61" s="13">
        <v>0</v>
      </c>
    </row>
    <row r="62" spans="1:15" ht="15" customHeight="1" x14ac:dyDescent="0.2">
      <c r="A62" s="22">
        <v>45</v>
      </c>
      <c r="B62" s="22" t="s">
        <v>223</v>
      </c>
      <c r="C62" s="13">
        <f t="shared" si="1"/>
        <v>175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175</v>
      </c>
      <c r="N62" s="13">
        <v>0</v>
      </c>
      <c r="O62" s="13">
        <v>0</v>
      </c>
    </row>
    <row r="63" spans="1:15" ht="15" customHeight="1" x14ac:dyDescent="0.2">
      <c r="A63" s="22">
        <v>46</v>
      </c>
      <c r="B63" s="22" t="s">
        <v>208</v>
      </c>
      <c r="C63" s="13">
        <f t="shared" si="1"/>
        <v>160</v>
      </c>
      <c r="D63" s="13">
        <v>0</v>
      </c>
      <c r="E63" s="13">
        <v>0</v>
      </c>
      <c r="F63" s="13">
        <v>0</v>
      </c>
      <c r="G63" s="13">
        <v>0</v>
      </c>
      <c r="H63" s="13">
        <v>160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</row>
    <row r="64" spans="1:15" ht="15" customHeight="1" x14ac:dyDescent="0.2">
      <c r="A64" s="22">
        <v>46</v>
      </c>
      <c r="B64" s="22" t="s">
        <v>182</v>
      </c>
      <c r="C64" s="13">
        <f t="shared" si="1"/>
        <v>160</v>
      </c>
      <c r="D64" s="13">
        <v>160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</row>
    <row r="65" spans="1:15" ht="15" customHeight="1" x14ac:dyDescent="0.2">
      <c r="A65" s="22">
        <v>47</v>
      </c>
      <c r="B65" s="22" t="s">
        <v>106</v>
      </c>
      <c r="C65" s="13">
        <f t="shared" si="1"/>
        <v>145</v>
      </c>
      <c r="D65" s="13">
        <v>0</v>
      </c>
      <c r="E65" s="13">
        <v>0</v>
      </c>
      <c r="F65" s="13">
        <v>0</v>
      </c>
      <c r="G65" s="13">
        <v>145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</row>
    <row r="66" spans="1:15" ht="15" customHeight="1" x14ac:dyDescent="0.2">
      <c r="A66" s="22">
        <v>48</v>
      </c>
      <c r="B66" s="22" t="s">
        <v>190</v>
      </c>
      <c r="C66" s="13">
        <f t="shared" si="1"/>
        <v>115</v>
      </c>
      <c r="D66" s="13">
        <v>0</v>
      </c>
      <c r="E66" s="13">
        <v>115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</row>
    <row r="67" spans="1:15" ht="15" customHeight="1" x14ac:dyDescent="0.2">
      <c r="A67" s="22">
        <v>48</v>
      </c>
      <c r="B67" s="22" t="s">
        <v>96</v>
      </c>
      <c r="C67" s="13">
        <f t="shared" si="1"/>
        <v>115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115</v>
      </c>
      <c r="M67" s="13">
        <v>0</v>
      </c>
      <c r="N67" s="13">
        <v>0</v>
      </c>
      <c r="O67" s="13">
        <v>0</v>
      </c>
    </row>
    <row r="68" spans="1:15" ht="15" x14ac:dyDescent="0.2">
      <c r="G68" s="6"/>
      <c r="H68" s="6"/>
      <c r="I68" s="6"/>
    </row>
    <row r="69" spans="1:15" ht="18.75" customHeight="1" x14ac:dyDescent="0.25">
      <c r="A69" s="17" t="s">
        <v>3</v>
      </c>
      <c r="B69" s="7"/>
      <c r="C69" s="7"/>
      <c r="D69" s="7"/>
      <c r="E69" s="3"/>
      <c r="F69" s="3"/>
      <c r="G69" s="3"/>
      <c r="H69" s="3"/>
      <c r="I69" s="3"/>
    </row>
    <row r="70" spans="1:15" ht="18.75" customHeight="1" x14ac:dyDescent="0.25">
      <c r="A70" s="18" t="s">
        <v>4</v>
      </c>
      <c r="B70" s="8"/>
      <c r="C70" s="8"/>
      <c r="D70" s="8"/>
      <c r="E70" s="4"/>
      <c r="F70" s="4"/>
      <c r="G70" s="4"/>
      <c r="H70" s="4"/>
      <c r="I70" s="4"/>
    </row>
    <row r="71" spans="1:15" ht="18.75" customHeight="1" x14ac:dyDescent="0.25">
      <c r="A71" s="19" t="s">
        <v>5</v>
      </c>
      <c r="B71" s="9"/>
      <c r="C71" s="9"/>
      <c r="D71" s="9"/>
      <c r="E71" s="5"/>
      <c r="F71" s="5"/>
      <c r="G71" s="5"/>
      <c r="H71" s="5"/>
      <c r="I71" s="5"/>
    </row>
    <row r="73" spans="1:15" ht="21" customHeight="1" x14ac:dyDescent="0.2"/>
    <row r="97" ht="18.75" customHeight="1" x14ac:dyDescent="0.2"/>
    <row r="98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58"/>
      <c r="B1" s="58"/>
      <c r="C1" s="58"/>
      <c r="D1" s="58"/>
      <c r="E1" s="58"/>
      <c r="F1" s="58"/>
      <c r="G1" s="58"/>
      <c r="H1" s="58"/>
      <c r="I1" s="58"/>
    </row>
    <row r="2" spans="1:15" ht="45" customHeight="1" x14ac:dyDescent="0.5">
      <c r="A2" s="59" t="s">
        <v>139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1:15" ht="33" customHeight="1" x14ac:dyDescent="0.4">
      <c r="A3" s="61" t="s">
        <v>140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15" ht="9.75" customHeight="1" x14ac:dyDescent="0.4">
      <c r="A4" s="61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5" ht="30" customHeight="1" x14ac:dyDescent="0.4">
      <c r="A5" s="63" t="s">
        <v>51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</row>
    <row r="6" spans="1:15" ht="21" customHeight="1" x14ac:dyDescent="0.2">
      <c r="A6" s="65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7-10-25 - 9-26-25 (6 quarter)</vt:lpstr>
      <vt:lpstr>4-18-25 - 7-4-25 (5 quarter)</vt:lpstr>
      <vt:lpstr>1-16-25 - 4-17-25 (4 quarter)</vt:lpstr>
      <vt:lpstr>10-17-24 - 1-2-25 (3 quarter)</vt:lpstr>
      <vt:lpstr>7-25-24 - 10-10-24 (2 quarter)</vt:lpstr>
      <vt:lpstr>5-2-24 - 7-18-24 (1 quarter)</vt:lpstr>
      <vt:lpstr>10-10-23 - 12-19-23 (2 quarter)</vt:lpstr>
      <vt:lpstr>7-11-23 - 9-26-23 (1 quarterly)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'10-10-23 - 12-19-23 (2 quarter)'!Print_Area</vt:lpstr>
      <vt:lpstr>'10-17-24 - 1-2-25 (3 quarter)'!Print_Area</vt:lpstr>
      <vt:lpstr>'1-16-25 - 4-17-25 (4 quarter)'!Print_Area</vt:lpstr>
      <vt:lpstr>'12-21-22 - 1-18-23 (1 month)'!Print_Area</vt:lpstr>
      <vt:lpstr>'12-27-21 - 2-7-22 (1 month)'!Print_Area</vt:lpstr>
      <vt:lpstr>'3-1-22 - 5-17-23 (1 month)'!Print_Area</vt:lpstr>
      <vt:lpstr>'3-14-22 - 4-15-22 (1 month)'!Print_Area</vt:lpstr>
      <vt:lpstr>'4-18-25 - 7-4-25 (5 quarter)'!Print_Area</vt:lpstr>
      <vt:lpstr>'5-2-24 - 7-18-24 (1 quarter)'!Print_Area</vt:lpstr>
      <vt:lpstr>'5-27-22 - 6-24-22 (3 month)'!Print_Area</vt:lpstr>
      <vt:lpstr>'7-10-25 - 9-26-25 (6 quarter)'!Print_Area</vt:lpstr>
      <vt:lpstr>'7-11-23 - 9-26-23 (1 quarterly)'!Print_Area</vt:lpstr>
      <vt:lpstr>'7-25-24 - 10-10-24 (2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2025-07-11T05:07:41Z</cp:lastPrinted>
  <dcterms:created xsi:type="dcterms:W3CDTF">2013-12-12T05:08:35Z</dcterms:created>
  <dcterms:modified xsi:type="dcterms:W3CDTF">2025-07-12T05:04:28Z</dcterms:modified>
</cp:coreProperties>
</file>