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6-17-25 - 9-6-25 (6 quarter)" sheetId="60" r:id="rId1"/>
    <sheet name="3-25-25 - 6-14-25 (5 quarter)" sheetId="59" state="hidden" r:id="rId2"/>
    <sheet name="12-30-24 - 3-22-25 (4 quarter)" sheetId="58" state="hidden" r:id="rId3"/>
    <sheet name="10-7-24 - 12-23-24 (3 quarter)" sheetId="57" state="hidden" r:id="rId4"/>
    <sheet name="7-15-24 - 9-30-24 (2 quarter)" sheetId="56" state="hidden" r:id="rId5"/>
    <sheet name="4-22-24 - 7-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'10-7-24 - 12-23-24 (3 quarter)'!$A$1:$O$53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2">'12-30-24 - 3-22-25 (4 quarter)'!$A$1:$Z$67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'3-25-25 - 6-14-25 (5 quarter)'!$A$1:$AA$68</definedName>
    <definedName name="_xlnm.Print_Area" localSheetId="5">'4-22-24 - 7-8-24 (1 quarter)'!$A$1:$O$58</definedName>
    <definedName name="_xlnm.Print_Area" localSheetId="10">'5-27-22 - 6-24-22 (3 month)'!$A$1:$H$45</definedName>
    <definedName name="_xlnm.Print_Area" localSheetId="0">'6-17-25 - 9-6-25 (6 quarter)'!$A$1:$O$86</definedName>
    <definedName name="_xlnm.Print_Area" localSheetId="7">'7-11-23 - 9-26-23 (1 quarterly)'!$A$1:$O$71</definedName>
    <definedName name="_xlnm.Print_Area" localSheetId="4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78" i="60" l="1"/>
  <c r="O22" i="60"/>
  <c r="C65" i="60"/>
  <c r="O10" i="60"/>
  <c r="O32" i="60"/>
  <c r="O23" i="60"/>
  <c r="H15" i="60" l="1"/>
  <c r="O26" i="60"/>
  <c r="O12" i="60"/>
  <c r="O34" i="60"/>
  <c r="O43" i="60"/>
  <c r="O31" i="60"/>
  <c r="O42" i="60"/>
  <c r="O15" i="60"/>
  <c r="O13" i="60"/>
  <c r="O9" i="60"/>
  <c r="O11" i="60"/>
  <c r="O17" i="60"/>
  <c r="O8" i="60"/>
  <c r="C69" i="60" l="1"/>
  <c r="N8" i="60"/>
  <c r="N12" i="60"/>
  <c r="N15" i="60"/>
  <c r="N13" i="60"/>
  <c r="N14" i="60"/>
  <c r="N11" i="60"/>
  <c r="N9" i="60"/>
  <c r="M14" i="60"/>
  <c r="M11" i="60"/>
  <c r="M12" i="60"/>
  <c r="M9" i="60"/>
  <c r="M13" i="60"/>
  <c r="C57" i="60"/>
  <c r="M8" i="60"/>
  <c r="N63" i="60" l="1"/>
  <c r="C63" i="60"/>
  <c r="N60" i="60"/>
  <c r="N61" i="60"/>
  <c r="C61" i="60"/>
  <c r="N71" i="60"/>
  <c r="C71" i="60"/>
  <c r="N26" i="60"/>
  <c r="N17" i="60"/>
  <c r="N20" i="60"/>
  <c r="N40" i="60"/>
  <c r="M76" i="60" l="1"/>
  <c r="C76" i="60"/>
  <c r="M10" i="60"/>
  <c r="M37" i="60"/>
  <c r="M39" i="60"/>
  <c r="M29" i="60"/>
  <c r="M24" i="60"/>
  <c r="M35" i="60"/>
  <c r="M52" i="60"/>
  <c r="C52" i="60"/>
  <c r="M16" i="60"/>
  <c r="L12" i="60" l="1"/>
  <c r="L32" i="60"/>
  <c r="C32" i="60" s="1"/>
  <c r="L16" i="60"/>
  <c r="L10" i="60"/>
  <c r="L21" i="60"/>
  <c r="L13" i="60"/>
  <c r="L56" i="60"/>
  <c r="C56" i="60"/>
  <c r="L9" i="60"/>
  <c r="L11" i="60"/>
  <c r="L24" i="60"/>
  <c r="L34" i="60"/>
  <c r="L41" i="60"/>
  <c r="L15" i="60"/>
  <c r="L22" i="60"/>
  <c r="L59" i="60"/>
  <c r="C59" i="60" s="1"/>
  <c r="L54" i="60"/>
  <c r="C54" i="60"/>
  <c r="L23" i="60"/>
  <c r="L26" i="60"/>
  <c r="C81" i="60"/>
  <c r="K10" i="60"/>
  <c r="C41" i="60"/>
  <c r="K9" i="60"/>
  <c r="C67" i="60"/>
  <c r="K31" i="60"/>
  <c r="K15" i="60"/>
  <c r="K16" i="60"/>
  <c r="K8" i="60"/>
  <c r="K28" i="60"/>
  <c r="K68" i="60"/>
  <c r="C68" i="60"/>
  <c r="K47" i="60"/>
  <c r="K14" i="60"/>
  <c r="K11" i="60"/>
  <c r="K22" i="60"/>
  <c r="K25" i="60"/>
  <c r="C40" i="60" l="1"/>
  <c r="J37" i="60"/>
  <c r="J29" i="60"/>
  <c r="C18" i="60"/>
  <c r="J14" i="60"/>
  <c r="J10" i="60"/>
  <c r="J9" i="60"/>
  <c r="J16" i="60"/>
  <c r="J77" i="60"/>
  <c r="C77" i="60"/>
  <c r="J62" i="60"/>
  <c r="C62" i="60"/>
  <c r="J73" i="60"/>
  <c r="C73" i="60"/>
  <c r="J30" i="60"/>
  <c r="J50" i="60"/>
  <c r="J15" i="60"/>
  <c r="J11" i="60"/>
  <c r="J28" i="60"/>
  <c r="J23" i="60"/>
  <c r="I8" i="60"/>
  <c r="I12" i="60"/>
  <c r="C70" i="60"/>
  <c r="C49" i="60"/>
  <c r="C64" i="60"/>
  <c r="I27" i="60"/>
  <c r="C58" i="60"/>
  <c r="C51" i="60"/>
  <c r="I38" i="60"/>
  <c r="I82" i="60"/>
  <c r="C82" i="60"/>
  <c r="I25" i="60"/>
  <c r="I10" i="60"/>
  <c r="I20" i="60"/>
  <c r="I29" i="60"/>
  <c r="I17" i="60"/>
  <c r="I28" i="60"/>
  <c r="I15" i="60"/>
  <c r="I24" i="60"/>
  <c r="I34" i="60"/>
  <c r="I21" i="60"/>
  <c r="I30" i="60"/>
  <c r="I31" i="60"/>
  <c r="G80" i="60"/>
  <c r="C80" i="60"/>
  <c r="H10" i="60" l="1"/>
  <c r="H11" i="60"/>
  <c r="H29" i="60"/>
  <c r="C20" i="60"/>
  <c r="H9" i="60"/>
  <c r="H8" i="60"/>
  <c r="H14" i="60"/>
  <c r="H12" i="60"/>
  <c r="H16" i="60" l="1"/>
  <c r="H22" i="60"/>
  <c r="H30" i="60"/>
  <c r="H38" i="60"/>
  <c r="C38" i="60" s="1"/>
  <c r="H24" i="60"/>
  <c r="H46" i="60"/>
  <c r="H34" i="60"/>
  <c r="H17" i="60"/>
  <c r="G37" i="60" l="1"/>
  <c r="C37" i="60" s="1"/>
  <c r="G28" i="60"/>
  <c r="G46" i="60"/>
  <c r="C46" i="60"/>
  <c r="G72" i="60"/>
  <c r="C72" i="60"/>
  <c r="G21" i="60"/>
  <c r="C21" i="60"/>
  <c r="G30" i="60"/>
  <c r="G47" i="60"/>
  <c r="G24" i="60"/>
  <c r="G11" i="60"/>
  <c r="G14" i="60"/>
  <c r="C66" i="60"/>
  <c r="G50" i="60"/>
  <c r="C50" i="60"/>
  <c r="G15" i="60"/>
  <c r="G8" i="60"/>
  <c r="G10" i="60"/>
  <c r="G17" i="60"/>
  <c r="C74" i="60"/>
  <c r="F9" i="60"/>
  <c r="F12" i="60"/>
  <c r="F11" i="60"/>
  <c r="F10" i="60"/>
  <c r="F13" i="60"/>
  <c r="F14" i="60"/>
  <c r="C15" i="60"/>
  <c r="F60" i="60"/>
  <c r="C60" i="60"/>
  <c r="F36" i="60"/>
  <c r="F24" i="60"/>
  <c r="F28" i="60"/>
  <c r="F29" i="60"/>
  <c r="C29" i="60"/>
  <c r="F34" i="60"/>
  <c r="C34" i="60"/>
  <c r="F33" i="60"/>
  <c r="F8" i="60"/>
  <c r="E14" i="60"/>
  <c r="E22" i="60"/>
  <c r="E26" i="60"/>
  <c r="E48" i="60"/>
  <c r="E53" i="60"/>
  <c r="E10" i="60"/>
  <c r="E17" i="60"/>
  <c r="E9" i="60"/>
  <c r="E28" i="60"/>
  <c r="C42" i="60"/>
  <c r="C8" i="60"/>
  <c r="E25" i="60" l="1"/>
  <c r="E11" i="60"/>
  <c r="C53" i="60"/>
  <c r="E12" i="60"/>
  <c r="C48" i="60"/>
  <c r="E16" i="60"/>
  <c r="C14" i="60"/>
  <c r="E43" i="60"/>
  <c r="C28" i="60"/>
  <c r="E30" i="60"/>
  <c r="D33" i="60" l="1"/>
  <c r="D27" i="60"/>
  <c r="D43" i="60"/>
  <c r="C43" i="60" s="1"/>
  <c r="D47" i="60"/>
  <c r="C47" i="60" s="1"/>
  <c r="D22" i="60"/>
  <c r="C22" i="60" s="1"/>
  <c r="D16" i="60"/>
  <c r="D23" i="60"/>
  <c r="C23" i="60" s="1"/>
  <c r="D17" i="60"/>
  <c r="C17" i="60" s="1"/>
  <c r="D13" i="60"/>
  <c r="C13" i="60" s="1"/>
  <c r="D35" i="60"/>
  <c r="D44" i="60"/>
  <c r="C44" i="60" s="1"/>
  <c r="D9" i="60"/>
  <c r="C9" i="60" s="1"/>
  <c r="D39" i="60"/>
  <c r="C39" i="60" s="1"/>
  <c r="D24" i="60"/>
  <c r="D12" i="60"/>
  <c r="C12" i="60" s="1"/>
  <c r="D26" i="60"/>
  <c r="C75" i="60"/>
  <c r="C55" i="60"/>
  <c r="C10" i="60"/>
  <c r="C36" i="60"/>
  <c r="C30" i="60"/>
  <c r="C33" i="60"/>
  <c r="C35" i="60"/>
  <c r="C45" i="60"/>
  <c r="C27" i="60"/>
  <c r="C31" i="60"/>
  <c r="C19" i="60"/>
  <c r="C26" i="60"/>
  <c r="C79" i="60"/>
  <c r="C25" i="60"/>
  <c r="C24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<sst xmlns="http://schemas.openxmlformats.org/spreadsheetml/2006/main" count="776" uniqueCount="442">
  <si>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</si>
  <si>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</si>
  <si>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</si>
  <si>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</si>
  <si>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</si>
  <si>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</si>
  <si>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</si>
  <si>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</si>
  <si>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</si>
  <si>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</si>
  <si>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</si>
  <si>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</si>
  <si>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</si>
  <si>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</si>
  <si>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</si>
  <si>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</si>
  <si>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</si>
  <si>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</si>
  <si>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</si>
  <si>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</si>
  <si>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</si>
  <si>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</si>
  <si>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</si>
  <si>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</si>
  <si>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</si>
  <si>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</si>
  <si>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</si>
  <si>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</si>
  <si>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</si>
  <si>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</si>
  <si>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</si>
  <si>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</si>
  <si>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</si>
  <si>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</si>
  <si>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</si>
  <si>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</si>
  <si>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</si>
  <si>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</si>
  <si>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</si>
  <si>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</si>
  <si>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</si>
  <si>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</si>
  <si>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</si>
  <si>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</si>
  <si>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</si>
  <si>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</si>
  <si>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</si>
  <si>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</si>
  <si>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</si>
  <si>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</si>
  <si>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</si>
  <si>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</si>
  <si>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</si>
  <si>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</si>
  <si>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</si>
  <si>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</si>
  <si>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</si>
  <si>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</si>
  <si>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</si>
  <si>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</si>
  <si>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</si>
  <si>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</si>
  <si>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</si>
  <si>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</si>
  <si>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</si>
  <si>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</si>
  <si>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</si>
  <si>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</si>
  <si>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</si>
  <si>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</si>
  <si>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</si>
  <si>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</si>
  <si>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</si>
  <si>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</si>
  <si>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</si>
  <si>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</si>
  <si>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</si>
  <si>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</si>
  <si>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</si>
  <si>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</si>
  <si>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</si>
  <si>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</si>
  <si>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</si>
  <si>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</si>
  <si>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</si>
  <si>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</si>
  <si>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</si>
  <si>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</si>
  <si>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</si>
  <si>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</si>
  <si>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</si>
  <si>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</si>
  <si>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</si>
  <si>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</si>
  <si>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</si>
  <si>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</si>
  <si>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</si>
  <si>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</si>
  <si>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</si>
  <si>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</si>
  <si>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</si>
  <si>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</si>
  <si>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</si>
  <si>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</si>
  <si>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</si>
  <si>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</si>
  <si>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</si>
  <si>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</si>
  <si>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</si>
  <si>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</si>
  <si>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</si>
  <si>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</si>
  <si>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</si>
  <si>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</si>
  <si>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</si>
  <si>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</si>
  <si>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</si>
  <si>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</si>
  <si>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</si>
  <si>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</si>
  <si>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</si>
  <si>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</si>
  <si>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</si>
  <si>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</si>
  <si>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</si>
  <si>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</si>
  <si>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</si>
  <si>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</si>
  <si>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</si>
  <si>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</si>
  <si>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</si>
  <si>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</si>
  <si>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</si>
  <si>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</si>
  <si>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</si>
  <si>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</si>
  <si>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</si>
  <si>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</si>
  <si>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</si>
  <si>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</si>
  <si>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</si>
  <si>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</si>
  <si>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</si>
  <si>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</si>
  <si>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</si>
  <si>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</si>
  <si>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</si>
  <si>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</si>
  <si>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</si>
  <si>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</si>
  <si>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</si>
  <si>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</si>
  <si>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</si>
  <si>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</si>
  <si>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</si>
  <si>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</si>
  <si>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</si>
  <si>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</si>
  <si>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</si>
  <si>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</si>
  <si>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</si>
  <si>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</si>
  <si>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</si>
  <si>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</si>
  <si>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</si>
  <si>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</si>
  <si>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</si>
  <si>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</si>
  <si>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</si>
  <si>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</si>
  <si>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</si>
  <si>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</si>
  <si>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</si>
  <si>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</si>
  <si>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</si>
  <si>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</si>
  <si>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</si>
  <si>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</si>
  <si>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</si>
  <si>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</si>
  <si>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</si>
  <si>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</si>
  <si>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</si>
  <si>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</si>
  <si>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</si>
  <si>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</si>
  <si>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</si>
  <si>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</si>
  <si>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</si>
  <si>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</si>
  <si>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</si>
  <si>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</si>
  <si>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</si>
  <si>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</si>
  <si>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</si>
  <si>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</si>
  <si>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</si>
  <si>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</si>
  <si>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</si>
  <si>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</si>
  <si>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</si>
  <si>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</si>
  <si>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</si>
  <si>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</si>
  <si>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</si>
  <si>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</si>
  <si>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</si>
  <si>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</si>
  <si>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</si>
  <si>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</si>
  <si>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</si>
  <si>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</si>
  <si>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</si>
  <si>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</si>
  <si>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</si>
  <si>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</si>
  <si>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</si>
  <si>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</si>
  <si>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</si>
  <si>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</si>
  <si>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</si>
  <si>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</si>
  <si>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</si>
  <si>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</si>
  <si>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</si>
  <si>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</si>
  <si>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</si>
  <si>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</si>
  <si>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</si>
  <si>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</si>
  <si>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</si>
  <si>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</si>
  <si>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</si>
  <si>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</si>
  <si>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</si>
  <si>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</si>
  <si>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</si>
  <si>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</si>
  <si>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</si>
  <si>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</si>
  <si>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</si>
  <si>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</si>
  <si>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</si>
  <si>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</si>
  <si>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</si>
  <si>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</si>
  <si>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</si>
  <si>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</si>
  <si>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</si>
  <si>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</si>
  <si>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</si>
  <si>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</si>
  <si>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</si>
  <si>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</si>
  <si>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</si>
  <si>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</si>
  <si>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</si>
  <si>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</si>
  <si>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</si>
  <si>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</si>
  <si>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</si>
  <si>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</si>
  <si>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</si>
  <si>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</si>
  <si>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</si>
  <si>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</si>
  <si>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</si>
  <si>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</si>
  <si>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</si>
  <si>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</si>
  <si>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</si>
  <si>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</si>
  <si>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</si>
  <si>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</si>
  <si>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</si>
  <si>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</si>
  <si>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</si>
  <si>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</si>
  <si>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</si>
  <si>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</si>
  <si>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</si>
  <si>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</si>
  <si>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</si>
  <si>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</si>
  <si>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</si>
  <si>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</si>
  <si>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</si>
  <si>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</si>
  <si>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</si>
  <si>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</si>
  <si>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</si>
  <si>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</si>
  <si>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</si>
  <si>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</si>
  <si>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</si>
  <si>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</si>
  <si>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</si>
  <si>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</si>
  <si>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</si>
  <si>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</si>
  <si>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</si>
  <si>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</si>
  <si>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</si>
  <si>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</si>
  <si>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</si>
  <si>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</si>
  <si>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</si>
  <si>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</si>
  <si>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</si>
  <si>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</si>
  <si>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</si>
  <si>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</si>
  <si>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</si>
  <si>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</si>
  <si>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</si>
  <si>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</si>
  <si>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</si>
  <si>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</si>
  <si>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</si>
  <si>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</si>
  <si>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</si>
  <si>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</si>
  <si>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</si>
  <si>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</si>
  <si>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</si>
  <si>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</si>
  <si>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</si>
  <si>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</si>
  <si>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</si>
  <si>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</si>
  <si>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</si>
  <si>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</si>
  <si>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</si>
  <si>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</si>
  <si>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</si>
  <si>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</si>
  <si>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</si>
  <si>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</si>
  <si>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</si>
  <si>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</si>
  <si>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</si>
  <si>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</si>
  <si>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</si>
  <si>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</si>
  <si>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</si>
  <si>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</si>
  <si>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</si>
  <si>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</si>
  <si>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</si>
  <si>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</si>
  <si>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</si>
  <si>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</si>
  <si>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</si>
  <si>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</si>
  <si>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</si>
  <si>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</si>
  <si>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</si>
  <si>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</si>
  <si>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</si>
  <si>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</si>
  <si>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</si>
  <si>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</si>
  <si>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</si>
  <si>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</si>
  <si>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</si>
  <si>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</si>
  <si>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</si>
  <si>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</si>
  <si>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</si>
  <si>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</si>
  <si>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</si>
  <si>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</si>
  <si>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</si>
  <si>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</si>
  <si>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</si>
  <si>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</si>
  <si>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</si>
  <si>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</si>
  <si>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</si>
  <si>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</si>
  <si>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</si>
  <si>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</si>
  <si>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</si>
  <si>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</si>
  <si>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</si>
  <si>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</si>
  <si>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</si>
  <si>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</si>
  <si>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</si>
  <si>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</si>
  <si>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</si>
  <si>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</si>
  <si>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</si>
  <si>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</si>
  <si>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</si>
  <si>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</si>
  <si>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</si>
  <si>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</si>
  <si>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</si>
  <si>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</si>
  <si>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</si>
  <si>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</si>
  <si>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</si>
  <si>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</si>
  <si>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</si>
  <si>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</si>
  <si>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</si>
  <si>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</si>
  <si>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</si>
  <si>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</si>
  <si>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</si>
  <si>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</si>
  <si>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</si>
  <si>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</si>
  <si>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</si>
  <si>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</si>
  <si>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</si>
  <si>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</si>
  <si>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</si>
  <si>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</si>
  <si>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</si>
  <si>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</si>
  <si>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</si>
  <si>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</si>
  <si>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</si>
  <si>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</si>
  <si>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</si>
  <si>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</si>
  <si>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</si>
  <si>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</si>
  <si>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</si>
  <si>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</si>
  <si>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</si>
  <si>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</si>
  <si>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</si>
  <si>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</si>
  <si>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</si>
  <si>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</si>
  <si>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</si>
  <si>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</si>
  <si>
    <t>Lawson, Bill</t>
  </si>
  <si>
    <t>Withers,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</si>
</sst>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407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>SUM(D8:O8)</f>
        <v>6825</v>
      </c>
      <c r="D8" s="33">
        <v>0</v>
      </c>
      <c r="E8" s="33">
        <v>575</v>
      </c>
      <c r="F8" s="33">
        <f>575</f>
        <v>575</v>
      </c>
      <c r="G8" s="33">
        <f>425</f>
        <v>425</v>
      </c>
      <c r="H8" s="33">
        <f>575+275</f>
        <v>850</v>
      </c>
      <c r="I8" s="33">
        <f>300+130</f>
        <v>430</v>
      </c>
      <c r="J8" s="33">
        <v>575</v>
      </c>
      <c r="K8" s="33">
        <f>475+575</f>
        <v>1050</v>
      </c>
      <c r="L8" s="33">
        <v>575</v>
      </c>
      <c r="M8" s="33">
        <f>250+375</f>
        <v>625</v>
      </c>
      <c r="N8" s="33">
        <f>425+145</f>
        <v>570</v>
      </c>
      <c r="O8" s="33">
        <f>575</f>
        <v>575</v>
      </c>
    </row>
    <row r="9" spans="1:15" ht="15" customHeight="1" x14ac:dyDescent="0.2">
      <c r="A9" s="32">
        <v>2</v>
      </c>
      <c r="B9" s="32" t="s">
        <v>23</v>
      </c>
      <c r="C9" s="36">
        <f>SUM(D9:O9)</f>
        <v>6070</v>
      </c>
      <c r="D9" s="33">
        <f>325</f>
        <v>325</v>
      </c>
      <c r="E9" s="33">
        <f>575+350</f>
        <v>925</v>
      </c>
      <c r="F9" s="33">
        <f>325+225</f>
        <v>550</v>
      </c>
      <c r="G9" s="33">
        <v>0</v>
      </c>
      <c r="H9" s="33">
        <f>325+250</f>
        <v>575</v>
      </c>
      <c r="I9" s="33">
        <v>115</v>
      </c>
      <c r="J9" s="33">
        <f>425+350</f>
        <v>775</v>
      </c>
      <c r="K9" s="33">
        <f>275+200</f>
        <v>475</v>
      </c>
      <c r="L9" s="33">
        <f>130+375</f>
        <v>505</v>
      </c>
      <c r="M9" s="33">
        <f>275+250</f>
        <v>525</v>
      </c>
      <c r="N9" s="33">
        <f>475+475</f>
        <v>950</v>
      </c>
      <c r="O9" s="33">
        <f>350</f>
        <v>350</v>
      </c>
    </row>
    <row r="10" spans="1:15" ht="15" customHeight="1" x14ac:dyDescent="0.2">
      <c r="A10" s="32">
        <v>3</v>
      </c>
      <c r="B10" s="32" t="s">
        <v>392</v>
      </c>
      <c r="C10" s="36">
        <f>SUM(D10:O10)</f>
        <v>5230</v>
      </c>
      <c r="D10" s="33">
        <v>275</v>
      </c>
      <c r="E10" s="33">
        <f>250+275</f>
        <v>525</v>
      </c>
      <c r="F10" s="33">
        <f>225+300</f>
        <v>525</v>
      </c>
      <c r="G10" s="33">
        <f>475</f>
        <v>475</v>
      </c>
      <c r="H10" s="33">
        <f>475+115</f>
        <v>590</v>
      </c>
      <c r="I10" s="33">
        <f>145</f>
        <v>145</v>
      </c>
      <c r="J10" s="33">
        <f>475+325</f>
        <v>800</v>
      </c>
      <c r="K10" s="33">
        <f>250+145</f>
        <v>395</v>
      </c>
      <c r="L10" s="33">
        <f>145+275</f>
        <v>420</v>
      </c>
      <c r="M10" s="33">
        <f>200</f>
        <v>200</v>
      </c>
      <c r="N10" s="33">
        <v>425</v>
      </c>
      <c r="O10" s="33">
        <f>130+325</f>
        <v>455</v>
      </c>
    </row>
    <row r="11" spans="1:15" ht="15" customHeight="1" x14ac:dyDescent="0.2">
      <c r="A11" s="32">
        <v>4</v>
      </c>
      <c r="B11" s="32" t="s">
        <v>261</v>
      </c>
      <c r="C11" s="36">
        <f>SUM(D11:O11)</f>
        <v>4785</v>
      </c>
      <c r="D11" s="33">
        <v>575</v>
      </c>
      <c r="E11" s="33">
        <f>160</f>
        <v>160</v>
      </c>
      <c r="F11" s="33">
        <f>475+275</f>
        <v>750</v>
      </c>
      <c r="G11" s="33">
        <f>275</f>
        <v>275</v>
      </c>
      <c r="H11" s="33">
        <f>350+130</f>
        <v>480</v>
      </c>
      <c r="I11" s="33">
        <v>0</v>
      </c>
      <c r="J11" s="33">
        <f>325</f>
        <v>325</v>
      </c>
      <c r="K11" s="33">
        <f>350</f>
        <v>350</v>
      </c>
      <c r="L11" s="33">
        <f>175+425</f>
        <v>600</v>
      </c>
      <c r="M11" s="33">
        <f>175+145</f>
        <v>320</v>
      </c>
      <c r="N11" s="33">
        <f>225+350</f>
        <v>575</v>
      </c>
      <c r="O11" s="33">
        <f>375</f>
        <v>375</v>
      </c>
    </row>
    <row r="12" spans="1:15" ht="15" customHeight="1" x14ac:dyDescent="0.2">
      <c r="A12" s="32">
        <v>5</v>
      </c>
      <c r="B12" s="32" t="s">
        <v>287</v>
      </c>
      <c r="C12" s="36">
        <f>SUM(D12:O12)</f>
        <v>4590</v>
      </c>
      <c r="D12" s="33">
        <f>475</f>
        <v>475</v>
      </c>
      <c r="E12" s="33">
        <f>225</f>
        <v>225</v>
      </c>
      <c r="F12" s="33">
        <f>375+250</f>
        <v>625</v>
      </c>
      <c r="G12" s="33">
        <v>0</v>
      </c>
      <c r="H12" s="33">
        <f>130+375</f>
        <v>505</v>
      </c>
      <c r="I12" s="33">
        <f>325+160</f>
        <v>485</v>
      </c>
      <c r="J12" s="33">
        <v>300</v>
      </c>
      <c r="K12" s="33">
        <v>475</v>
      </c>
      <c r="L12" s="33">
        <f>200+130</f>
        <v>330</v>
      </c>
      <c r="M12" s="33">
        <f>325+225</f>
        <v>550</v>
      </c>
      <c r="N12" s="33">
        <f>300+160</f>
        <v>460</v>
      </c>
      <c r="O12" s="33">
        <f>160</f>
        <v>160</v>
      </c>
    </row>
    <row r="13" spans="1:15" ht="15" customHeight="1" x14ac:dyDescent="0.2">
      <c r="A13" s="32">
        <v>6</v>
      </c>
      <c r="B13" s="32" t="s">
        <v>54</v>
      </c>
      <c r="C13" s="36">
        <f>SUM(D13:O13)</f>
        <v>4085</v>
      </c>
      <c r="D13" s="33">
        <f>250</f>
        <v>250</v>
      </c>
      <c r="E13" s="33">
        <v>0</v>
      </c>
      <c r="F13" s="33">
        <f>350+375</f>
        <v>725</v>
      </c>
      <c r="G13" s="33">
        <v>0</v>
      </c>
      <c r="H13" s="33">
        <v>275</v>
      </c>
      <c r="I13" s="33">
        <v>375</v>
      </c>
      <c r="J13" s="33">
        <v>225</v>
      </c>
      <c r="K13" s="33">
        <v>175</v>
      </c>
      <c r="L13" s="33">
        <f>425+325</f>
        <v>750</v>
      </c>
      <c r="M13" s="33">
        <f>160+275</f>
        <v>435</v>
      </c>
      <c r="N13" s="33">
        <f>325+225</f>
        <v>550</v>
      </c>
      <c r="O13" s="33">
        <f>325</f>
        <v>325</v>
      </c>
    </row>
    <row r="14" spans="1:15" ht="15" customHeight="1" x14ac:dyDescent="0.2">
      <c r="A14" s="32">
        <v>7</v>
      </c>
      <c r="B14" s="32" t="s">
        <v>60</v>
      </c>
      <c r="C14" s="36">
        <f>SUM(D14:O14)</f>
        <v>3730</v>
      </c>
      <c r="D14" s="33">
        <v>0</v>
      </c>
      <c r="E14" s="33">
        <f>325+145</f>
        <v>470</v>
      </c>
      <c r="F14" s="33">
        <f>160+475</f>
        <v>635</v>
      </c>
      <c r="G14" s="33">
        <f>300</f>
        <v>300</v>
      </c>
      <c r="H14" s="33">
        <f>115+325</f>
        <v>440</v>
      </c>
      <c r="I14" s="33">
        <v>0</v>
      </c>
      <c r="J14" s="33">
        <f>375+275</f>
        <v>650</v>
      </c>
      <c r="K14" s="33">
        <f>300</f>
        <v>300</v>
      </c>
      <c r="L14" s="33">
        <v>175</v>
      </c>
      <c r="M14" s="33">
        <f>145+130</f>
        <v>275</v>
      </c>
      <c r="N14" s="33">
        <f>160+325</f>
        <v>485</v>
      </c>
      <c r="O14" s="33">
        <v>0</v>
      </c>
    </row>
    <row r="15" spans="1:15" ht="15" customHeight="1" x14ac:dyDescent="0.2">
      <c r="A15" s="32">
        <v>8</v>
      </c>
      <c r="B15" s="32" t="s">
        <v>251</v>
      </c>
      <c r="C15" s="36">
        <f>SUM(D15:O15)</f>
        <v>3650</v>
      </c>
      <c r="D15" s="33">
        <v>0</v>
      </c>
      <c r="E15" s="33">
        <v>0</v>
      </c>
      <c r="F15" s="33">
        <v>575</v>
      </c>
      <c r="G15" s="33">
        <f>375</f>
        <v>375</v>
      </c>
      <c r="H15" s="33">
        <f>275+225</f>
        <v>500</v>
      </c>
      <c r="I15" s="33">
        <f>250</f>
        <v>250</v>
      </c>
      <c r="J15" s="33">
        <f>225</f>
        <v>225</v>
      </c>
      <c r="K15" s="33">
        <f>425+350</f>
        <v>775</v>
      </c>
      <c r="L15" s="33">
        <f>275</f>
        <v>275</v>
      </c>
      <c r="M15" s="33">
        <v>0</v>
      </c>
      <c r="N15" s="33">
        <f>200+175</f>
        <v>375</v>
      </c>
      <c r="O15" s="33">
        <f>300</f>
        <v>300</v>
      </c>
    </row>
    <row r="16" spans="1:15" ht="15" customHeight="1" x14ac:dyDescent="0.2">
      <c r="A16" s="32">
        <v>9</v>
      </c>
      <c r="B16" s="32" t="s">
        <v>254</v>
      </c>
      <c r="C16" s="36">
        <f>SUM(D16:O16)</f>
        <v>3210</v>
      </c>
      <c r="D16" s="33">
        <f>160</f>
        <v>160</v>
      </c>
      <c r="E16" s="33">
        <f>300</f>
        <v>300</v>
      </c>
      <c r="F16" s="33">
        <v>0</v>
      </c>
      <c r="G16" s="33">
        <v>0</v>
      </c>
      <c r="H16" s="33">
        <f>145</f>
        <v>145</v>
      </c>
      <c r="I16" s="33">
        <v>145</v>
      </c>
      <c r="J16" s="33">
        <f>275+475</f>
        <v>750</v>
      </c>
      <c r="K16" s="33">
        <f>160+425</f>
        <v>585</v>
      </c>
      <c r="L16" s="33">
        <f>350+200</f>
        <v>550</v>
      </c>
      <c r="M16" s="33">
        <f>575</f>
        <v>575</v>
      </c>
      <c r="N16" s="33">
        <v>0</v>
      </c>
      <c r="O16" s="33">
        <v>0</v>
      </c>
    </row>
    <row r="17" spans="1:15" ht="15" customHeight="1" x14ac:dyDescent="0.2">
      <c r="A17" s="32">
        <v>10</v>
      </c>
      <c r="B17" s="32" t="s">
        <v>165</v>
      </c>
      <c r="C17" s="36">
        <f>SUM(D17:O17)</f>
        <v>2925</v>
      </c>
      <c r="D17" s="33">
        <f>225</f>
        <v>225</v>
      </c>
      <c r="E17" s="33">
        <f>375+325</f>
        <v>700</v>
      </c>
      <c r="F17" s="33">
        <v>0</v>
      </c>
      <c r="G17" s="33">
        <f>575</f>
        <v>575</v>
      </c>
      <c r="H17" s="33">
        <f>375</f>
        <v>375</v>
      </c>
      <c r="I17" s="33">
        <f>200</f>
        <v>200</v>
      </c>
      <c r="J17" s="33">
        <v>0</v>
      </c>
      <c r="K17" s="33">
        <v>0</v>
      </c>
      <c r="L17" s="33">
        <v>0</v>
      </c>
      <c r="M17" s="33">
        <v>0</v>
      </c>
      <c r="N17" s="33">
        <f>375</f>
        <v>375</v>
      </c>
      <c r="O17" s="33">
        <f>475</f>
        <v>475</v>
      </c>
    </row>
    <row r="18" spans="1:15" ht="15" customHeight="1" x14ac:dyDescent="0.2">
      <c r="A18" s="32">
        <v>11</v>
      </c>
      <c r="B18" s="32" t="s">
        <v>53</v>
      </c>
      <c r="C18" s="33">
        <f>SUM(D18:O18)</f>
        <v>2580</v>
      </c>
      <c r="D18" s="33">
        <v>350</v>
      </c>
      <c r="E18" s="33">
        <v>475</v>
      </c>
      <c r="F18" s="33">
        <v>175</v>
      </c>
      <c r="G18" s="33">
        <v>0</v>
      </c>
      <c r="H18" s="33">
        <v>0</v>
      </c>
      <c r="I18" s="33">
        <v>200</v>
      </c>
      <c r="J18" s="33">
        <v>130</v>
      </c>
      <c r="K18" s="33">
        <v>275</v>
      </c>
      <c r="L18" s="33">
        <v>115</v>
      </c>
      <c r="M18" s="33">
        <v>160</v>
      </c>
      <c r="N18" s="33">
        <v>275</v>
      </c>
      <c r="O18" s="33">
        <v>425</v>
      </c>
    </row>
    <row r="19" spans="1:15" ht="15" customHeight="1" x14ac:dyDescent="0.2">
      <c r="A19" s="32">
        <v>12</v>
      </c>
      <c r="B19" s="32" t="s">
        <v>375</v>
      </c>
      <c r="C19" s="33">
        <f>SUM(D19:O19)</f>
        <v>2410</v>
      </c>
      <c r="D19" s="33">
        <v>475</v>
      </c>
      <c r="E19" s="33">
        <v>160</v>
      </c>
      <c r="F19" s="33">
        <v>425</v>
      </c>
      <c r="G19" s="33">
        <v>0</v>
      </c>
      <c r="H19" s="33">
        <v>475</v>
      </c>
      <c r="I19" s="33">
        <v>425</v>
      </c>
      <c r="J19" s="33">
        <v>0</v>
      </c>
      <c r="K19" s="33">
        <v>250</v>
      </c>
      <c r="L19" s="33">
        <v>0</v>
      </c>
      <c r="M19" s="33">
        <v>200</v>
      </c>
      <c r="N19" s="33">
        <v>0</v>
      </c>
      <c r="O19" s="33">
        <v>0</v>
      </c>
    </row>
    <row r="20" spans="1:15" ht="15" customHeight="1" x14ac:dyDescent="0.2">
      <c r="A20" s="32">
        <v>13</v>
      </c>
      <c r="B20" s="32" t="s">
        <v>417</v>
      </c>
      <c r="C20" s="33">
        <f>SUM(D20:O20)</f>
        <v>2360</v>
      </c>
      <c r="D20" s="33">
        <v>0</v>
      </c>
      <c r="E20" s="33">
        <v>0</v>
      </c>
      <c r="F20" s="33">
        <v>0</v>
      </c>
      <c r="G20" s="33">
        <v>0</v>
      </c>
      <c r="H20" s="33">
        <v>200</v>
      </c>
      <c r="I20" s="33">
        <f>160</f>
        <v>160</v>
      </c>
      <c r="J20" s="33">
        <v>375</v>
      </c>
      <c r="K20" s="33">
        <v>375</v>
      </c>
      <c r="L20" s="33">
        <v>475</v>
      </c>
      <c r="M20" s="33">
        <v>175</v>
      </c>
      <c r="N20" s="33">
        <f>250</f>
        <v>250</v>
      </c>
      <c r="O20" s="33">
        <v>350</v>
      </c>
    </row>
    <row r="21" spans="1:15" ht="15" customHeight="1" x14ac:dyDescent="0.2">
      <c r="A21" s="32">
        <v>14</v>
      </c>
      <c r="B21" s="32" t="s">
        <v>337</v>
      </c>
      <c r="C21" s="33">
        <f>SUM(D21:O21)</f>
        <v>2350</v>
      </c>
      <c r="D21" s="33">
        <v>0</v>
      </c>
      <c r="E21" s="33">
        <v>0</v>
      </c>
      <c r="F21" s="33">
        <v>0</v>
      </c>
      <c r="G21" s="33">
        <f>175</f>
        <v>175</v>
      </c>
      <c r="H21" s="33">
        <v>575</v>
      </c>
      <c r="I21" s="33">
        <f>425</f>
        <v>425</v>
      </c>
      <c r="J21" s="33">
        <v>0</v>
      </c>
      <c r="K21" s="33">
        <v>0</v>
      </c>
      <c r="L21" s="33">
        <f>225+300</f>
        <v>525</v>
      </c>
      <c r="M21" s="33">
        <v>0</v>
      </c>
      <c r="N21" s="33">
        <v>375</v>
      </c>
      <c r="O21" s="33">
        <v>275</v>
      </c>
    </row>
    <row r="22" spans="1:15" ht="15" customHeight="1" x14ac:dyDescent="0.2">
      <c r="A22" s="32">
        <v>15</v>
      </c>
      <c r="B22" s="32" t="s">
        <v>384</v>
      </c>
      <c r="C22" s="33">
        <f>SUM(D22:O22)</f>
        <v>2305</v>
      </c>
      <c r="D22" s="33">
        <f>175</f>
        <v>175</v>
      </c>
      <c r="E22" s="33">
        <f>130+175</f>
        <v>305</v>
      </c>
      <c r="F22" s="33">
        <v>325</v>
      </c>
      <c r="G22" s="33">
        <v>0</v>
      </c>
      <c r="H22" s="33">
        <f>160</f>
        <v>160</v>
      </c>
      <c r="I22" s="33">
        <v>275</v>
      </c>
      <c r="J22" s="33">
        <v>0</v>
      </c>
      <c r="K22" s="33">
        <f>375</f>
        <v>375</v>
      </c>
      <c r="L22" s="33">
        <f>300</f>
        <v>300</v>
      </c>
      <c r="M22" s="33">
        <v>115</v>
      </c>
      <c r="N22" s="33">
        <v>0</v>
      </c>
      <c r="O22" s="33">
        <f>115+160</f>
        <v>275</v>
      </c>
    </row>
    <row r="23" spans="1:15" ht="15" customHeight="1" x14ac:dyDescent="0.2">
      <c r="A23" s="32">
        <v>16</v>
      </c>
      <c r="B23" s="32" t="s">
        <v>379</v>
      </c>
      <c r="C23" s="33">
        <f>SUM(D23:O23)</f>
        <v>2130</v>
      </c>
      <c r="D23" s="33">
        <f>200</f>
        <v>200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575</f>
        <v>575</v>
      </c>
      <c r="K23" s="33">
        <v>130</v>
      </c>
      <c r="L23" s="33">
        <f>475</f>
        <v>475</v>
      </c>
      <c r="M23" s="33">
        <v>0</v>
      </c>
      <c r="N23" s="33">
        <v>0</v>
      </c>
      <c r="O23" s="33">
        <f>275+475</f>
        <v>750</v>
      </c>
    </row>
    <row r="24" spans="1:15" ht="15" customHeight="1" x14ac:dyDescent="0.2">
      <c r="A24" s="32">
        <v>17</v>
      </c>
      <c r="B24" s="32" t="s">
        <v>341</v>
      </c>
      <c r="C24" s="33">
        <f>SUM(D24:O24)</f>
        <v>2090</v>
      </c>
      <c r="D24" s="33">
        <f>375</f>
        <v>375</v>
      </c>
      <c r="E24" s="33">
        <v>0</v>
      </c>
      <c r="F24" s="33">
        <f>200</f>
        <v>200</v>
      </c>
      <c r="G24" s="33">
        <f>250</f>
        <v>250</v>
      </c>
      <c r="H24" s="33">
        <f>225</f>
        <v>225</v>
      </c>
      <c r="I24" s="33">
        <f>350</f>
        <v>350</v>
      </c>
      <c r="J24" s="33">
        <v>0</v>
      </c>
      <c r="K24" s="33">
        <v>0</v>
      </c>
      <c r="L24" s="33">
        <f>115</f>
        <v>115</v>
      </c>
      <c r="M24" s="33">
        <f>375</f>
        <v>375</v>
      </c>
      <c r="N24" s="33">
        <v>0</v>
      </c>
      <c r="O24" s="33">
        <v>200</v>
      </c>
    </row>
    <row r="25" spans="1:15" ht="15" customHeight="1" x14ac:dyDescent="0.2">
      <c r="A25" s="32">
        <v>18</v>
      </c>
      <c r="B25" s="32" t="s">
        <v>294</v>
      </c>
      <c r="C25" s="33">
        <f>SUM(D25:O25)</f>
        <v>2060</v>
      </c>
      <c r="D25" s="33">
        <v>300</v>
      </c>
      <c r="E25" s="33">
        <f>145</f>
        <v>145</v>
      </c>
      <c r="F25" s="33">
        <v>0</v>
      </c>
      <c r="G25" s="33">
        <v>0</v>
      </c>
      <c r="H25" s="33">
        <v>160</v>
      </c>
      <c r="I25" s="33">
        <f>130</f>
        <v>130</v>
      </c>
      <c r="J25" s="33">
        <v>0</v>
      </c>
      <c r="K25" s="33">
        <f>575</f>
        <v>575</v>
      </c>
      <c r="L25" s="33">
        <v>0</v>
      </c>
      <c r="M25" s="33">
        <v>475</v>
      </c>
      <c r="N25" s="33">
        <v>275</v>
      </c>
      <c r="O25" s="33">
        <v>0</v>
      </c>
    </row>
    <row r="26" spans="1:15" ht="15" customHeight="1" x14ac:dyDescent="0.2">
      <c r="A26" s="32">
        <v>19</v>
      </c>
      <c r="B26" s="32" t="s">
        <v>252</v>
      </c>
      <c r="C26" s="33">
        <f>SUM(D26:O26)</f>
        <v>2045</v>
      </c>
      <c r="D26" s="33">
        <f>575</f>
        <v>575</v>
      </c>
      <c r="E26" s="33">
        <f>200+200</f>
        <v>400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575</f>
        <v>575</v>
      </c>
      <c r="M26" s="33">
        <v>0</v>
      </c>
      <c r="N26" s="33">
        <f>350</f>
        <v>350</v>
      </c>
      <c r="O26" s="33">
        <f>145</f>
        <v>145</v>
      </c>
    </row>
    <row r="27" spans="1:15" ht="15" customHeight="1" x14ac:dyDescent="0.2">
      <c r="A27" s="32">
        <v>20</v>
      </c>
      <c r="B27" s="32" t="s">
        <v>187</v>
      </c>
      <c r="C27" s="33">
        <f>SUM(D27:O27)</f>
        <v>1965</v>
      </c>
      <c r="D27" s="33">
        <f>115+425</f>
        <v>540</v>
      </c>
      <c r="E27" s="33">
        <v>0</v>
      </c>
      <c r="F27" s="33">
        <v>0</v>
      </c>
      <c r="G27" s="33">
        <v>0</v>
      </c>
      <c r="H27" s="33">
        <v>0</v>
      </c>
      <c r="I27" s="33">
        <f>275+325</f>
        <v>600</v>
      </c>
      <c r="J27" s="33">
        <v>250</v>
      </c>
      <c r="K27" s="33">
        <v>0</v>
      </c>
      <c r="L27" s="33">
        <v>0</v>
      </c>
      <c r="M27" s="33">
        <v>0</v>
      </c>
      <c r="N27" s="33">
        <v>0</v>
      </c>
      <c r="O27" s="33">
        <v>575</v>
      </c>
    </row>
    <row r="28" spans="1:15" ht="15" customHeight="1" x14ac:dyDescent="0.2">
      <c r="A28" s="32">
        <v>21</v>
      </c>
      <c r="B28" s="32" t="s">
        <v>71</v>
      </c>
      <c r="C28" s="33">
        <f>SUM(D28:O28)</f>
        <v>1930</v>
      </c>
      <c r="D28" s="33">
        <v>0</v>
      </c>
      <c r="E28" s="33">
        <f>425+375</f>
        <v>800</v>
      </c>
      <c r="F28" s="33">
        <f>250</f>
        <v>250</v>
      </c>
      <c r="G28" s="33">
        <f>130</f>
        <v>130</v>
      </c>
      <c r="H28" s="33">
        <v>0</v>
      </c>
      <c r="I28" s="33">
        <f>225</f>
        <v>225</v>
      </c>
      <c r="J28" s="33">
        <f>350</f>
        <v>350</v>
      </c>
      <c r="K28" s="33">
        <f>175</f>
        <v>175</v>
      </c>
      <c r="L28" s="33">
        <v>0</v>
      </c>
      <c r="M28" s="33">
        <v>0</v>
      </c>
      <c r="N28" s="33">
        <v>0</v>
      </c>
      <c r="O28" s="33">
        <v>0</v>
      </c>
    </row>
    <row r="29" spans="1:15" ht="15" customHeight="1" x14ac:dyDescent="0.2">
      <c r="A29" s="32">
        <v>22</v>
      </c>
      <c r="B29" s="32" t="s">
        <v>367</v>
      </c>
      <c r="C29" s="33">
        <f>SUM(D29:O29)</f>
        <v>1810</v>
      </c>
      <c r="D29" s="33">
        <v>0</v>
      </c>
      <c r="E29" s="33">
        <v>0</v>
      </c>
      <c r="F29" s="33">
        <f>275</f>
        <v>275</v>
      </c>
      <c r="G29" s="33">
        <v>0</v>
      </c>
      <c r="H29" s="33">
        <f>425+175</f>
        <v>600</v>
      </c>
      <c r="I29" s="33">
        <f>175</f>
        <v>175</v>
      </c>
      <c r="J29" s="33">
        <f>250+160</f>
        <v>410</v>
      </c>
      <c r="K29" s="33">
        <v>0</v>
      </c>
      <c r="L29" s="33">
        <v>0</v>
      </c>
      <c r="M29" s="33">
        <f>350</f>
        <v>350</v>
      </c>
      <c r="N29" s="33">
        <v>0</v>
      </c>
      <c r="O29" s="33">
        <v>0</v>
      </c>
    </row>
    <row r="30" spans="1:15" ht="15" customHeight="1" x14ac:dyDescent="0.2">
      <c r="A30" s="32">
        <v>23</v>
      </c>
      <c r="B30" s="32" t="s">
        <v>366</v>
      </c>
      <c r="C30" s="33">
        <f>SUM(D30:O30)</f>
        <v>1750</v>
      </c>
      <c r="D30" s="33">
        <v>250</v>
      </c>
      <c r="E30" s="33">
        <f>475</f>
        <v>475</v>
      </c>
      <c r="F30" s="33">
        <v>0</v>
      </c>
      <c r="G30" s="33">
        <f>200</f>
        <v>200</v>
      </c>
      <c r="H30" s="33">
        <f>175</f>
        <v>175</v>
      </c>
      <c r="I30" s="33">
        <f>475</f>
        <v>475</v>
      </c>
      <c r="J30" s="33">
        <f>175</f>
        <v>175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1:15" ht="15" customHeight="1" x14ac:dyDescent="0.2">
      <c r="A31" s="32">
        <v>24</v>
      </c>
      <c r="B31" s="32" t="s">
        <v>418</v>
      </c>
      <c r="C31" s="33">
        <f>SUM(D31:O31)</f>
        <v>1745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f>575</f>
        <v>575</v>
      </c>
      <c r="J31" s="33">
        <v>175</v>
      </c>
      <c r="K31" s="33">
        <f>325+300</f>
        <v>625</v>
      </c>
      <c r="L31" s="33">
        <v>145</v>
      </c>
      <c r="M31" s="33">
        <v>0</v>
      </c>
      <c r="N31" s="33">
        <v>0</v>
      </c>
      <c r="O31" s="33">
        <f>225</f>
        <v>225</v>
      </c>
    </row>
    <row r="32" spans="1:15" ht="15" customHeight="1" x14ac:dyDescent="0.2">
      <c r="A32" s="32">
        <v>25</v>
      </c>
      <c r="B32" s="32" t="s">
        <v>386</v>
      </c>
      <c r="C32" s="33">
        <f>SUM(D32:O32)</f>
        <v>1625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>225</f>
        <v>225</v>
      </c>
      <c r="M32" s="33">
        <v>300</v>
      </c>
      <c r="N32" s="33">
        <v>300</v>
      </c>
      <c r="O32" s="33">
        <f>425+375</f>
        <v>800</v>
      </c>
    </row>
    <row r="33" spans="1:15" ht="15" customHeight="1" x14ac:dyDescent="0.2">
      <c r="A33" s="32">
        <v>25</v>
      </c>
      <c r="B33" s="32" t="s">
        <v>410</v>
      </c>
      <c r="C33" s="33">
        <f>SUM(D33:O33)</f>
        <v>1625</v>
      </c>
      <c r="D33" s="33">
        <f>425+175</f>
        <v>600</v>
      </c>
      <c r="E33" s="33">
        <v>0</v>
      </c>
      <c r="F33" s="33">
        <f>425</f>
        <v>425</v>
      </c>
      <c r="G33" s="33">
        <v>0</v>
      </c>
      <c r="H33" s="33">
        <v>425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175</v>
      </c>
    </row>
    <row r="34" spans="1:15" ht="15" customHeight="1" x14ac:dyDescent="0.2">
      <c r="A34" s="32">
        <v>26</v>
      </c>
      <c r="B34" s="32" t="s">
        <v>411</v>
      </c>
      <c r="C34" s="33">
        <f>SUM(D34:O34)</f>
        <v>1310</v>
      </c>
      <c r="D34" s="33">
        <v>0</v>
      </c>
      <c r="E34" s="33">
        <v>0</v>
      </c>
      <c r="F34" s="33">
        <f>300</f>
        <v>300</v>
      </c>
      <c r="G34" s="33">
        <v>0</v>
      </c>
      <c r="H34" s="33">
        <f>300</f>
        <v>300</v>
      </c>
      <c r="I34" s="33">
        <f>375</f>
        <v>375</v>
      </c>
      <c r="J34" s="33">
        <v>0</v>
      </c>
      <c r="K34" s="33">
        <v>0</v>
      </c>
      <c r="L34" s="33">
        <f>160</f>
        <v>160</v>
      </c>
      <c r="M34" s="33">
        <v>0</v>
      </c>
      <c r="N34" s="33">
        <v>0</v>
      </c>
      <c r="O34" s="33">
        <f>175</f>
        <v>175</v>
      </c>
    </row>
    <row r="35" spans="1:15" ht="15" customHeight="1" x14ac:dyDescent="0.2">
      <c r="A35" s="32">
        <v>27</v>
      </c>
      <c r="B35" s="32" t="s">
        <v>368</v>
      </c>
      <c r="C35" s="33">
        <f>SUM(D35:O35)</f>
        <v>1275</v>
      </c>
      <c r="D35" s="33">
        <f>275</f>
        <v>275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>425</f>
        <v>425</v>
      </c>
      <c r="N35" s="33">
        <v>575</v>
      </c>
      <c r="O35" s="33">
        <v>0</v>
      </c>
    </row>
    <row r="36" spans="1:15" ht="15" customHeight="1" x14ac:dyDescent="0.2">
      <c r="A36" s="32">
        <v>28</v>
      </c>
      <c r="B36" s="32" t="s">
        <v>380</v>
      </c>
      <c r="C36" s="33">
        <f>SUM(D36:O36)</f>
        <v>1250</v>
      </c>
      <c r="D36" s="33">
        <v>200</v>
      </c>
      <c r="E36" s="33">
        <v>225</v>
      </c>
      <c r="F36" s="33">
        <f>175</f>
        <v>175</v>
      </c>
      <c r="G36" s="33">
        <v>0</v>
      </c>
      <c r="H36" s="33">
        <v>350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300</v>
      </c>
    </row>
    <row r="37" spans="1:15" ht="15" customHeight="1" x14ac:dyDescent="0.2">
      <c r="A37" s="32">
        <v>29</v>
      </c>
      <c r="B37" s="32" t="s">
        <v>27</v>
      </c>
      <c r="C37" s="33">
        <f>SUM(D37:O37)</f>
        <v>1245</v>
      </c>
      <c r="D37" s="33">
        <v>0</v>
      </c>
      <c r="E37" s="33">
        <v>0</v>
      </c>
      <c r="F37" s="33">
        <v>0</v>
      </c>
      <c r="G37" s="33">
        <f>325</f>
        <v>325</v>
      </c>
      <c r="H37" s="33">
        <v>0</v>
      </c>
      <c r="I37" s="33">
        <v>0</v>
      </c>
      <c r="J37" s="33">
        <f>300+145</f>
        <v>445</v>
      </c>
      <c r="K37" s="33">
        <v>0</v>
      </c>
      <c r="L37" s="33">
        <v>0</v>
      </c>
      <c r="M37" s="33">
        <f>225</f>
        <v>225</v>
      </c>
      <c r="N37" s="33">
        <v>250</v>
      </c>
      <c r="O37" s="33">
        <v>0</v>
      </c>
    </row>
    <row r="38" spans="1:15" ht="15" customHeight="1" x14ac:dyDescent="0.2">
      <c r="A38" s="32">
        <v>30</v>
      </c>
      <c r="B38" s="32" t="s">
        <v>416</v>
      </c>
      <c r="C38" s="33">
        <f>SUM(D38:O38)</f>
        <v>1200</v>
      </c>
      <c r="D38" s="33">
        <v>0</v>
      </c>
      <c r="E38" s="33">
        <v>0</v>
      </c>
      <c r="F38" s="33">
        <v>0</v>
      </c>
      <c r="G38" s="33">
        <v>0</v>
      </c>
      <c r="H38" s="33">
        <f>200</f>
        <v>200</v>
      </c>
      <c r="I38" s="33">
        <f>575</f>
        <v>575</v>
      </c>
      <c r="J38" s="33">
        <v>425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1:15" ht="15" customHeight="1" x14ac:dyDescent="0.2">
      <c r="A39" s="32">
        <v>31</v>
      </c>
      <c r="B39" s="32" t="s">
        <v>360</v>
      </c>
      <c r="C39" s="33">
        <f>SUM(D39:O39)</f>
        <v>1175</v>
      </c>
      <c r="D39" s="33">
        <f>350</f>
        <v>350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325</v>
      </c>
      <c r="L39" s="33">
        <v>0</v>
      </c>
      <c r="M39" s="33">
        <f>300</f>
        <v>300</v>
      </c>
      <c r="N39" s="33">
        <v>200</v>
      </c>
      <c r="O39" s="33">
        <v>0</v>
      </c>
    </row>
    <row r="40" spans="1:15" ht="15" customHeight="1" x14ac:dyDescent="0.2">
      <c r="A40" s="32">
        <v>32</v>
      </c>
      <c r="B40" s="32" t="s">
        <v>427</v>
      </c>
      <c r="C40" s="33">
        <f>SUM(D40:O40)</f>
        <v>1115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115</v>
      </c>
      <c r="K40" s="33">
        <v>0</v>
      </c>
      <c r="L40" s="33">
        <v>0</v>
      </c>
      <c r="M40" s="33">
        <v>425</v>
      </c>
      <c r="N40" s="33">
        <f>575</f>
        <v>575</v>
      </c>
      <c r="O40" s="33">
        <v>0</v>
      </c>
    </row>
    <row r="41" spans="1:15" ht="15" customHeight="1" x14ac:dyDescent="0.2">
      <c r="A41" s="34">
        <v>33</v>
      </c>
      <c r="B41" s="34" t="s">
        <v>282</v>
      </c>
      <c r="C41" s="35">
        <f>SUM(D41:O41)</f>
        <v>985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160</v>
      </c>
      <c r="L41" s="35">
        <f>250</f>
        <v>250</v>
      </c>
      <c r="M41" s="35">
        <v>575</v>
      </c>
      <c r="N41" s="35">
        <v>0</v>
      </c>
      <c r="O41" s="35">
        <v>0</v>
      </c>
    </row>
    <row r="42" spans="1:15" ht="15" customHeight="1" x14ac:dyDescent="0.2">
      <c r="A42" s="34">
        <v>34</v>
      </c>
      <c r="B42" s="34" t="s">
        <v>409</v>
      </c>
      <c r="C42" s="35">
        <f>SUM(D42:O42)</f>
        <v>975</v>
      </c>
      <c r="D42" s="35">
        <v>0</v>
      </c>
      <c r="E42" s="35">
        <v>425</v>
      </c>
      <c r="F42" s="35">
        <v>0</v>
      </c>
      <c r="G42" s="35">
        <v>0</v>
      </c>
      <c r="H42" s="35">
        <v>0</v>
      </c>
      <c r="I42" s="35">
        <v>300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f>250</f>
        <v>250</v>
      </c>
    </row>
    <row r="43" spans="1:15" ht="15" customHeight="1" x14ac:dyDescent="0.2">
      <c r="A43" s="34">
        <v>35</v>
      </c>
      <c r="B43" s="34" t="s">
        <v>300</v>
      </c>
      <c r="C43" s="35">
        <f>SUM(D43:O43)</f>
        <v>825</v>
      </c>
      <c r="D43" s="35">
        <f>130</f>
        <v>130</v>
      </c>
      <c r="E43" s="35">
        <f>350</f>
        <v>350</v>
      </c>
      <c r="F43" s="35">
        <v>0</v>
      </c>
      <c r="G43" s="35">
        <v>0</v>
      </c>
      <c r="H43" s="35">
        <v>145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f>200</f>
        <v>200</v>
      </c>
    </row>
    <row r="44" spans="1:15" ht="15" customHeight="1" x14ac:dyDescent="0.2">
      <c r="A44" s="34">
        <v>36</v>
      </c>
      <c r="B44" s="34" t="s">
        <v>381</v>
      </c>
      <c r="C44" s="35">
        <f>SUM(D44:O44)</f>
        <v>650</v>
      </c>
      <c r="D44" s="35">
        <f>300</f>
        <v>300</v>
      </c>
      <c r="E44" s="35">
        <v>0</v>
      </c>
      <c r="F44" s="35">
        <v>350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36</v>
      </c>
      <c r="B45" s="34" t="s">
        <v>438</v>
      </c>
      <c r="C45" s="35">
        <f>SUM(D45:O45)</f>
        <v>650</v>
      </c>
      <c r="D45" s="35">
        <v>325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325</v>
      </c>
      <c r="N45" s="35">
        <v>0</v>
      </c>
      <c r="O45" s="35">
        <v>0</v>
      </c>
    </row>
    <row r="46" spans="1:15" ht="15" customHeight="1" x14ac:dyDescent="0.2">
      <c r="A46" s="34">
        <v>37</v>
      </c>
      <c r="B46" s="34" t="s">
        <v>154</v>
      </c>
      <c r="C46" s="35">
        <f>SUM(D46:O46)</f>
        <v>645</v>
      </c>
      <c r="D46" s="35">
        <v>0</v>
      </c>
      <c r="E46" s="35">
        <v>0</v>
      </c>
      <c r="F46" s="35">
        <v>0</v>
      </c>
      <c r="G46" s="35">
        <f>145</f>
        <v>145</v>
      </c>
      <c r="H46" s="35">
        <f>250</f>
        <v>250</v>
      </c>
      <c r="I46" s="35">
        <v>0</v>
      </c>
      <c r="J46" s="35">
        <v>0</v>
      </c>
      <c r="K46" s="35">
        <v>0</v>
      </c>
      <c r="L46" s="35">
        <v>250</v>
      </c>
      <c r="M46" s="35">
        <v>0</v>
      </c>
      <c r="N46" s="35">
        <v>0</v>
      </c>
      <c r="O46" s="35">
        <v>0</v>
      </c>
    </row>
    <row r="47" spans="1:15" ht="15" customHeight="1" x14ac:dyDescent="0.2">
      <c r="A47" s="34">
        <v>38</v>
      </c>
      <c r="B47" s="34" t="s">
        <v>387</v>
      </c>
      <c r="C47" s="35">
        <f>SUM(D47:O47)</f>
        <v>595</v>
      </c>
      <c r="D47" s="35">
        <f>145</f>
        <v>145</v>
      </c>
      <c r="E47" s="35">
        <v>0</v>
      </c>
      <c r="F47" s="35">
        <v>0</v>
      </c>
      <c r="G47" s="35">
        <f>225</f>
        <v>225</v>
      </c>
      <c r="H47" s="35">
        <v>0</v>
      </c>
      <c r="I47" s="35">
        <v>0</v>
      </c>
      <c r="J47" s="35">
        <v>0</v>
      </c>
      <c r="K47" s="35">
        <f>225</f>
        <v>225</v>
      </c>
      <c r="L47" s="35">
        <v>0</v>
      </c>
      <c r="M47" s="35">
        <v>0</v>
      </c>
      <c r="N47" s="35">
        <v>0</v>
      </c>
      <c r="O47" s="35">
        <v>0</v>
      </c>
    </row>
    <row r="48" spans="1:15" ht="15" customHeight="1" x14ac:dyDescent="0.2">
      <c r="A48" s="34">
        <v>39</v>
      </c>
      <c r="B48" s="34" t="s">
        <v>293</v>
      </c>
      <c r="C48" s="35">
        <f>SUM(D48:O48)</f>
        <v>575</v>
      </c>
      <c r="D48" s="35">
        <v>0</v>
      </c>
      <c r="E48" s="35">
        <f>275+300</f>
        <v>575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40</v>
      </c>
      <c r="B49" s="34" t="s">
        <v>374</v>
      </c>
      <c r="C49" s="35">
        <f>SUM(D49:O49)</f>
        <v>565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225</v>
      </c>
      <c r="J49" s="35">
        <v>0</v>
      </c>
      <c r="K49" s="35">
        <v>0</v>
      </c>
      <c r="L49" s="35">
        <v>0</v>
      </c>
      <c r="M49" s="35">
        <v>0</v>
      </c>
      <c r="N49" s="35">
        <v>115</v>
      </c>
      <c r="O49" s="35">
        <v>225</v>
      </c>
    </row>
    <row r="50" spans="1:15" ht="15" customHeight="1" x14ac:dyDescent="0.2">
      <c r="A50" s="34">
        <v>41</v>
      </c>
      <c r="B50" s="34" t="s">
        <v>413</v>
      </c>
      <c r="C50" s="35">
        <f>SUM(D50:O50)</f>
        <v>550</v>
      </c>
      <c r="D50" s="35">
        <v>0</v>
      </c>
      <c r="E50" s="35">
        <v>0</v>
      </c>
      <c r="F50" s="35">
        <v>0</v>
      </c>
      <c r="G50" s="35">
        <f>350</f>
        <v>350</v>
      </c>
      <c r="H50" s="35">
        <v>0</v>
      </c>
      <c r="I50" s="35">
        <v>0</v>
      </c>
      <c r="J50" s="35">
        <f>200</f>
        <v>200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</row>
    <row r="51" spans="1:15" ht="15" customHeight="1" x14ac:dyDescent="0.2">
      <c r="A51" s="34">
        <v>42</v>
      </c>
      <c r="B51" s="34" t="s">
        <v>420</v>
      </c>
      <c r="C51" s="35">
        <f>SUM(D51:O51)</f>
        <v>475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475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</row>
    <row r="52" spans="1:15" ht="15" customHeight="1" x14ac:dyDescent="0.2">
      <c r="A52" s="34">
        <v>42</v>
      </c>
      <c r="B52" s="34" t="s">
        <v>433</v>
      </c>
      <c r="C52" s="35">
        <f>SUM(D52:O52)</f>
        <v>475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>475</f>
        <v>475</v>
      </c>
      <c r="N52" s="35">
        <v>0</v>
      </c>
      <c r="O52" s="35">
        <v>0</v>
      </c>
    </row>
    <row r="53" spans="1:15" ht="15" customHeight="1" x14ac:dyDescent="0.2">
      <c r="A53" s="44">
        <v>43</v>
      </c>
      <c r="B53" s="44" t="s">
        <v>322</v>
      </c>
      <c r="C53" s="43">
        <f>SUM(D53:O53)</f>
        <v>425</v>
      </c>
      <c r="D53" s="43">
        <v>0</v>
      </c>
      <c r="E53" s="43">
        <f>175+250</f>
        <v>425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ht="15" customHeight="1" x14ac:dyDescent="0.2">
      <c r="A54" s="44">
        <v>44</v>
      </c>
      <c r="B54" s="44" t="s">
        <v>431</v>
      </c>
      <c r="C54" s="43">
        <f>SUM(D54:O54)</f>
        <v>375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375</f>
        <v>375</v>
      </c>
      <c r="M54" s="43">
        <v>0</v>
      </c>
      <c r="N54" s="43">
        <v>0</v>
      </c>
      <c r="O54" s="43">
        <v>0</v>
      </c>
    </row>
    <row r="55" spans="1:15" ht="15" customHeight="1" x14ac:dyDescent="0.2">
      <c r="A55" s="44">
        <v>44</v>
      </c>
      <c r="B55" s="44" t="s">
        <v>168</v>
      </c>
      <c r="C55" s="43">
        <f>SUM(D55:O55)</f>
        <v>375</v>
      </c>
      <c r="D55" s="43">
        <v>375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ht="15" customHeight="1" x14ac:dyDescent="0.2">
      <c r="A56" s="44">
        <v>45</v>
      </c>
      <c r="B56" s="44" t="s">
        <v>12</v>
      </c>
      <c r="C56" s="43">
        <f>SUM(D56:O56)</f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350</f>
        <v>350</v>
      </c>
      <c r="M56" s="43">
        <v>0</v>
      </c>
      <c r="N56" s="43">
        <v>0</v>
      </c>
      <c r="O56" s="43">
        <v>0</v>
      </c>
    </row>
    <row r="57" spans="1:15" ht="15" customHeight="1" x14ac:dyDescent="0.2">
      <c r="A57" s="44">
        <v>45</v>
      </c>
      <c r="B57" s="44" t="s">
        <v>437</v>
      </c>
      <c r="C57" s="43">
        <f>SUM(D57:O57)</f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350</v>
      </c>
      <c r="N57" s="43">
        <v>0</v>
      </c>
      <c r="O57" s="43">
        <v>0</v>
      </c>
    </row>
    <row r="58" spans="1:15" ht="15" customHeight="1" x14ac:dyDescent="0.2">
      <c r="A58" s="44">
        <v>45</v>
      </c>
      <c r="B58" s="44" t="s">
        <v>70</v>
      </c>
      <c r="C58" s="43">
        <f>SUM(D58:O58)</f>
        <v>350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350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44">
        <v>46</v>
      </c>
      <c r="B59" s="44" t="s">
        <v>432</v>
      </c>
      <c r="C59" s="43">
        <f>SUM(D59:O59)</f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>
        <v>0</v>
      </c>
    </row>
    <row r="60" spans="1:15" ht="15" customHeight="1" x14ac:dyDescent="0.2">
      <c r="A60" s="44">
        <v>47</v>
      </c>
      <c r="B60" s="44" t="s">
        <v>250</v>
      </c>
      <c r="C60" s="43">
        <f>SUM(D60:O60)</f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>
        <v>0</v>
      </c>
    </row>
    <row r="61" spans="1:15" ht="15" customHeight="1" x14ac:dyDescent="0.2">
      <c r="A61" s="44">
        <v>48</v>
      </c>
      <c r="B61" s="44" t="s">
        <v>435</v>
      </c>
      <c r="C61" s="43">
        <f>SUM(D61:O61)</f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>145</f>
        <v>145</v>
      </c>
      <c r="O61" s="43">
        <v>115</v>
      </c>
    </row>
    <row r="62" spans="1:15" ht="15" customHeight="1" x14ac:dyDescent="0.2">
      <c r="A62" s="44">
        <v>48</v>
      </c>
      <c r="B62" s="44" t="s">
        <v>424</v>
      </c>
      <c r="C62" s="43">
        <f>SUM(D62:O62)</f>
        <v>260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>145</f>
        <v>145</v>
      </c>
      <c r="K62" s="43">
        <v>0</v>
      </c>
      <c r="L62" s="43">
        <v>0</v>
      </c>
      <c r="M62" s="43">
        <v>115</v>
      </c>
      <c r="N62" s="43">
        <v>0</v>
      </c>
      <c r="O62" s="43">
        <v>0</v>
      </c>
    </row>
    <row r="63" spans="1:15" ht="15" customHeight="1" x14ac:dyDescent="0.2">
      <c r="A63" s="44">
        <v>48</v>
      </c>
      <c r="B63" s="44" t="s">
        <v>436</v>
      </c>
      <c r="C63" s="43">
        <f>SUM(D63:O63)</f>
        <v>260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>115</f>
        <v>115</v>
      </c>
      <c r="O63" s="43">
        <v>145</v>
      </c>
    </row>
    <row r="64" spans="1:15" ht="15" customHeight="1" x14ac:dyDescent="0.2">
      <c r="A64" s="44">
        <v>49</v>
      </c>
      <c r="B64" s="44" t="s">
        <v>421</v>
      </c>
      <c r="C64" s="43">
        <f>SUM(D64:O64)</f>
        <v>250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250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</row>
    <row r="65" spans="1:15" ht="15" customHeight="1" x14ac:dyDescent="0.2">
      <c r="A65" s="44">
        <v>49</v>
      </c>
      <c r="B65" s="44" t="s">
        <v>440</v>
      </c>
      <c r="C65" s="43">
        <f>SUM(D65:O65)</f>
        <v>250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250</v>
      </c>
    </row>
    <row r="66" spans="1:15" ht="15" customHeight="1" x14ac:dyDescent="0.2">
      <c r="A66" s="44">
        <v>50</v>
      </c>
      <c r="B66" s="44" t="s">
        <v>145</v>
      </c>
      <c r="C66" s="43">
        <f>SUM(D66:O66)</f>
        <v>225</v>
      </c>
      <c r="D66" s="43">
        <v>225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44">
        <v>50</v>
      </c>
      <c r="B67" s="44" t="s">
        <v>429</v>
      </c>
      <c r="C67" s="43">
        <f>SUM(D67:O67)</f>
        <v>225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225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44">
        <v>51</v>
      </c>
      <c r="B68" s="44" t="s">
        <v>428</v>
      </c>
      <c r="C68" s="43">
        <f>SUM(D68:O68)</f>
        <v>200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f>200</f>
        <v>200</v>
      </c>
      <c r="L68" s="43">
        <v>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44">
        <v>51</v>
      </c>
      <c r="B69" s="44" t="s">
        <v>426</v>
      </c>
      <c r="C69" s="43">
        <f>SUM(D69:O69)</f>
        <v>200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44">
        <v>52</v>
      </c>
      <c r="B70" s="44" t="s">
        <v>422</v>
      </c>
      <c r="C70" s="43">
        <f>SUM(D70:O70)</f>
        <v>175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175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44">
        <v>52</v>
      </c>
      <c r="B71" s="44" t="s">
        <v>434</v>
      </c>
      <c r="C71" s="43">
        <f>SUM(D71:O71)</f>
        <v>175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>175</f>
        <v>175</v>
      </c>
      <c r="O71" s="43">
        <v>0</v>
      </c>
    </row>
    <row r="72" spans="1:15" ht="15" customHeight="1" x14ac:dyDescent="0.2">
      <c r="A72" s="44">
        <v>53</v>
      </c>
      <c r="B72" s="44" t="s">
        <v>414</v>
      </c>
      <c r="C72" s="43">
        <f>SUM(D72:O72)</f>
        <v>160</v>
      </c>
      <c r="D72" s="43">
        <v>0</v>
      </c>
      <c r="E72" s="43">
        <v>0</v>
      </c>
      <c r="F72" s="43">
        <v>0</v>
      </c>
      <c r="G72" s="43">
        <f>160</f>
        <v>160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44">
        <v>53</v>
      </c>
      <c r="B73" s="44" t="s">
        <v>423</v>
      </c>
      <c r="C73" s="43">
        <f>SUM(D73:O73)</f>
        <v>160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>160</f>
        <v>160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44">
        <v>53</v>
      </c>
      <c r="B74" s="44" t="s">
        <v>412</v>
      </c>
      <c r="C74" s="43">
        <f>SUM(D74:O74)</f>
        <v>160</v>
      </c>
      <c r="D74" s="43">
        <v>0</v>
      </c>
      <c r="E74" s="43">
        <v>0</v>
      </c>
      <c r="F74" s="43">
        <v>160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44">
        <v>53</v>
      </c>
      <c r="B75" s="44" t="s">
        <v>408</v>
      </c>
      <c r="C75" s="43">
        <f>SUM(D75:O75)</f>
        <v>160</v>
      </c>
      <c r="D75" s="43">
        <v>160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44">
        <v>54</v>
      </c>
      <c r="B76" s="44" t="s">
        <v>377</v>
      </c>
      <c r="C76" s="43">
        <f>SUM(D76:O76)</f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f>130</f>
        <v>130</v>
      </c>
      <c r="N76" s="43">
        <v>0</v>
      </c>
      <c r="O76" s="43">
        <v>0</v>
      </c>
    </row>
    <row r="77" spans="1:15" ht="15" customHeight="1" x14ac:dyDescent="0.2">
      <c r="A77" s="44">
        <v>54</v>
      </c>
      <c r="B77" s="44" t="s">
        <v>425</v>
      </c>
      <c r="C77" s="43">
        <f>SUM(D77:O77)</f>
        <v>130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f>130</f>
        <v>130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44">
        <v>54</v>
      </c>
      <c r="B78" s="44" t="s">
        <v>439</v>
      </c>
      <c r="C78" s="43">
        <f>SUM(D78:O78)</f>
        <v>130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130</v>
      </c>
      <c r="O78" s="43">
        <v>0</v>
      </c>
    </row>
    <row r="79" spans="1:15" ht="15" customHeight="1" x14ac:dyDescent="0.2">
      <c r="A79" s="44">
        <v>54</v>
      </c>
      <c r="B79" s="44" t="s">
        <v>441</v>
      </c>
      <c r="C79" s="43">
        <f>SUM(D79:O79)</f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130</v>
      </c>
    </row>
    <row r="80" spans="1:15" ht="15" customHeight="1" x14ac:dyDescent="0.2">
      <c r="A80" s="44">
        <v>55</v>
      </c>
      <c r="B80" s="44" t="s">
        <v>415</v>
      </c>
      <c r="C80" s="43">
        <f>SUM(D80:O80)</f>
        <v>115</v>
      </c>
      <c r="D80" s="43">
        <v>0</v>
      </c>
      <c r="E80" s="43">
        <v>0</v>
      </c>
      <c r="F80" s="43">
        <v>0</v>
      </c>
      <c r="G80" s="43">
        <f>115</f>
        <v>115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44">
        <v>55</v>
      </c>
      <c r="B81" s="44" t="s">
        <v>430</v>
      </c>
      <c r="C81" s="43">
        <f>SUM(D81:O81)</f>
        <v>115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115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44">
        <v>55</v>
      </c>
      <c r="B82" s="44" t="s">
        <v>419</v>
      </c>
      <c r="C82" s="43">
        <f>SUM(D82:O82)</f>
        <v>115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f>115</f>
        <v>115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x14ac:dyDescent="0.2">
      <c r="G83" s="6"/>
      <c r="H83" s="6"/>
      <c r="I83" s="6"/>
    </row>
    <row r="84" spans="1:15" ht="18.75" customHeight="1" x14ac:dyDescent="0.25">
      <c r="A84" s="45" t="s">
        <v>3</v>
      </c>
      <c r="B84" s="46"/>
      <c r="C84" s="46"/>
      <c r="D84" s="46"/>
      <c r="E84" s="3"/>
      <c r="F84" s="3"/>
      <c r="G84" s="3"/>
      <c r="H84" s="3"/>
      <c r="I84" s="3"/>
    </row>
    <row r="85" spans="1:15" ht="18.75" customHeight="1" x14ac:dyDescent="0.25">
      <c r="A85" s="47" t="s">
        <v>4</v>
      </c>
      <c r="B85" s="48"/>
      <c r="C85" s="48"/>
      <c r="D85" s="48"/>
      <c r="E85" s="4"/>
      <c r="F85" s="4"/>
      <c r="G85" s="4"/>
      <c r="H85" s="4"/>
      <c r="I85" s="4"/>
    </row>
    <row r="86" spans="1:15" ht="18.75" customHeight="1" x14ac:dyDescent="0.25">
      <c r="A86" s="49" t="s">
        <v>5</v>
      </c>
      <c r="B86" s="50"/>
      <c r="C86" s="50"/>
      <c r="D86" s="50"/>
      <c r="E86" s="5"/>
      <c r="F86" s="5"/>
      <c r="G86" s="5"/>
      <c r="H86" s="5"/>
      <c r="I86" s="5"/>
    </row>
    <row r="88" spans="1:15" ht="21" customHeight="1" x14ac:dyDescent="0.2"/>
    <row r="112" ht="18.75" customHeight="1" x14ac:dyDescent="0.2"/>
    <row r="113" ht="18.75" customHeight="1" x14ac:dyDescent="0.2"/>
  </sheetData>
  <sortState ref="A8:O82">
    <sortCondition descending="1" ref="C8:C82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7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40.5" customHeight="1" x14ac:dyDescent="0.4">
      <c r="A3" s="56" t="s">
        <v>370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6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0.5" customHeight="1" x14ac:dyDescent="0.4">
      <c r="A3" s="56" t="s">
        <v>349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0" customHeight="1" x14ac:dyDescent="0.4">
      <c r="A5" s="58" t="s">
        <v>365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323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226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45" customHeight="1" x14ac:dyDescent="0.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3" spans="1:9" ht="33" customHeight="1" x14ac:dyDescent="0.4">
      <c r="A3" s="62" t="s">
        <v>133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</row>
    <row r="5" spans="1:9" ht="30" customHeight="1" x14ac:dyDescent="0.4">
      <c r="A5" s="64" t="s">
        <v>108</v>
      </c>
      <c r="B5" s="65"/>
      <c r="C5" s="65"/>
      <c r="D5" s="65"/>
      <c r="E5" s="65"/>
      <c r="F5" s="65"/>
      <c r="G5" s="65"/>
      <c r="H5" s="65"/>
      <c r="I5" s="65"/>
    </row>
    <row r="6" spans="1:9" ht="21" customHeight="1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56" t="s">
        <v>136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74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77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3" customHeight="1" x14ac:dyDescent="0.4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4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0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26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21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2025-06-23T08:18:10Z</cp:lastPrinted>
  <dcterms:created xsi:type="dcterms:W3CDTF">2013-12-12T05:08:35Z</dcterms:created>
  <dcterms:modified xsi:type="dcterms:W3CDTF">2025-09-07T02:47:27Z</dcterms:modified>
</cp:coreProperties>
</file>