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8-26 - 8-30-26 (Cancun Trip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6">'6-4-23 - 9-10-23 (17 month)'!$A$1:$O$40</definedName>
    <definedName name="_xlnm.Print_Area" localSheetId="0">'6-8-26 - 8-30-26 (Cancun Trip)'!$A$1:$F$53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62" l="1"/>
  <c r="F15" i="62"/>
  <c r="F38" i="62"/>
  <c r="F10" i="62"/>
  <c r="F16" i="62"/>
  <c r="F19" i="62"/>
  <c r="F23" i="62"/>
  <c r="F22" i="62"/>
  <c r="F21" i="62"/>
  <c r="F24" i="62"/>
  <c r="F33" i="62"/>
  <c r="F13" i="62"/>
  <c r="F17" i="62"/>
  <c r="F25" i="62"/>
  <c r="F11" i="62"/>
  <c r="F29" i="62"/>
  <c r="F27" i="62"/>
  <c r="F20" i="62"/>
  <c r="F32" i="62"/>
  <c r="F14" i="62"/>
  <c r="F12" i="62"/>
  <c r="F49" i="62"/>
  <c r="C49" i="62"/>
  <c r="F30" i="62"/>
  <c r="F45" i="62"/>
  <c r="F39" i="62"/>
  <c r="F44" i="62"/>
  <c r="F18" i="62"/>
  <c r="F36" i="62"/>
  <c r="F41" i="62"/>
  <c r="F47" i="62"/>
  <c r="F40" i="62"/>
  <c r="F26" i="62"/>
  <c r="F42" i="62"/>
  <c r="F43" i="62"/>
  <c r="F31" i="62"/>
  <c r="F37" i="62"/>
  <c r="F51" i="62"/>
  <c r="F28" i="62"/>
  <c r="F50" i="62"/>
  <c r="F48" i="62"/>
  <c r="F46" i="62"/>
  <c r="F34" i="62"/>
  <c r="E20" i="62"/>
  <c r="E30" i="62"/>
  <c r="E48" i="62"/>
  <c r="E13" i="62"/>
  <c r="E21" i="62"/>
  <c r="E11" i="62"/>
  <c r="E26" i="62"/>
  <c r="E16" i="62"/>
  <c r="E22" i="62"/>
  <c r="E18" i="62"/>
  <c r="E24" i="62"/>
  <c r="E10" i="62"/>
  <c r="E28" i="62"/>
  <c r="E35" i="62"/>
  <c r="E25" i="62"/>
  <c r="E15" i="62"/>
  <c r="D10" i="62"/>
  <c r="D14" i="62"/>
  <c r="E14" i="62"/>
  <c r="D11" i="62"/>
  <c r="D12" i="62"/>
  <c r="E12" i="62"/>
  <c r="D15" i="62"/>
  <c r="C48" i="62" l="1"/>
  <c r="C35" i="62"/>
  <c r="C10" i="62"/>
  <c r="C14" i="62"/>
  <c r="C12" i="62"/>
  <c r="C11" i="62"/>
  <c r="C15" i="62"/>
  <c r="E41" i="62"/>
  <c r="C41" i="62" s="1"/>
  <c r="E23" i="62"/>
  <c r="E37" i="62"/>
  <c r="C37" i="62" s="1"/>
  <c r="E45" i="62"/>
  <c r="C45" i="62" s="1"/>
  <c r="E17" i="62"/>
  <c r="E29" i="62"/>
  <c r="E34" i="62"/>
  <c r="C34" i="62" s="1"/>
  <c r="E47" i="62"/>
  <c r="C47" i="62" s="1"/>
  <c r="E27" i="62"/>
  <c r="E19" i="62"/>
  <c r="C25" i="62"/>
  <c r="E51" i="62"/>
  <c r="C51" i="62" s="1"/>
  <c r="E32" i="62"/>
  <c r="E38" i="62" l="1"/>
  <c r="C38" i="62" s="1"/>
  <c r="D17" i="62" l="1"/>
  <c r="D21" i="62"/>
  <c r="D13" i="62"/>
  <c r="C13" i="62" s="1"/>
  <c r="D23" i="62"/>
  <c r="D22" i="62"/>
  <c r="C22" i="62" s="1"/>
  <c r="D20" i="62"/>
  <c r="D18" i="62"/>
  <c r="C18" i="62" s="1"/>
  <c r="D16" i="62"/>
  <c r="D26" i="62"/>
  <c r="C26" i="62" s="1"/>
  <c r="C32" i="62"/>
  <c r="C21" i="62"/>
  <c r="D29" i="62"/>
  <c r="C29" i="62" s="1"/>
  <c r="D27" i="62"/>
  <c r="D19" i="62"/>
  <c r="D31" i="62"/>
  <c r="C31" i="62" s="1"/>
  <c r="D24" i="62"/>
  <c r="C24" i="62" s="1"/>
  <c r="D28" i="62"/>
  <c r="C28" i="62" s="1"/>
  <c r="D33" i="62"/>
  <c r="C33" i="62" s="1"/>
  <c r="D40" i="62"/>
  <c r="C40" i="62" s="1"/>
  <c r="D43" i="62"/>
  <c r="C43" i="62" s="1"/>
  <c r="D30" i="62"/>
  <c r="C30" i="62" s="1"/>
  <c r="D36" i="62"/>
  <c r="C36" i="62" s="1"/>
  <c r="D46" i="62"/>
  <c r="C46" i="62" s="1"/>
  <c r="D50" i="62"/>
  <c r="D44" i="62"/>
  <c r="D42" i="62"/>
  <c r="D39" i="62"/>
  <c r="C39" i="62" l="1"/>
  <c r="C42" i="62" l="1"/>
  <c r="C44" i="62" l="1"/>
  <c r="C50" i="62" l="1"/>
  <c r="C27" i="62"/>
  <c r="C16" i="62" l="1"/>
  <c r="C20" i="62"/>
  <c r="C23" i="62"/>
  <c r="C19" i="62" l="1"/>
  <c r="C17" i="62" l="1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43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<sst xmlns="http://schemas.openxmlformats.org/spreadsheetml/2006/main" count="699" uniqueCount="369">
  <si>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</si>
  <si>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</si>
  <si>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</si>
  <si>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</si>
  <si>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</si>
  <si>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</si>
  <si>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</si>
  <si>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</si>
  <si>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</si>
  <si>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</si>
  <si>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</si>
  <si>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</si>
  <si>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</si>
  <si>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</si>
  <si>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</si>
  <si>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</si>
  <si>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</si>
  <si>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</si>
  <si>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</si>
  <si>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</si>
  <si>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</si>
  <si>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</si>
  <si>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</si>
  <si>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</si>
  <si>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</si>
  <si>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</si>
  <si>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</si>
  <si>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</si>
  <si>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</si>
  <si>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</si>
  <si>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</si>
  <si>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</si>
  <si>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</si>
  <si>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</si>
  <si>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</si>
  <si>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</si>
  <si>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</si>
  <si>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</si>
  <si>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</si>
  <si>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</si>
  <si>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</si>
  <si>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</si>
  <si>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</si>
  <si>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</si>
  <si>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</si>
  <si>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</si>
  <si>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</si>
  <si>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</si>
  <si>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</si>
  <si>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</si>
  <si>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</si>
  <si>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</si>
  <si>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</si>
  <si>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</si>
  <si>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</si>
  <si>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</si>
  <si>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</si>
  <si>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</si>
  <si>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</si>
  <si>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</si>
  <si>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</si>
  <si>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</si>
  <si>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</si>
  <si>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</si>
  <si>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</si>
  <si>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</si>
  <si>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</si>
  <si>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</si>
  <si>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</si>
  <si>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</si>
  <si>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</si>
  <si>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</si>
  <si>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</si>
  <si>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</si>
  <si>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</si>
  <si>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</si>
  <si>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</si>
  <si>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</si>
  <si>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</si>
  <si>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</si>
  <si>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</si>
  <si>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</si>
  <si>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</si>
  <si>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</si>
  <si>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</si>
  <si>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</si>
  <si>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</si>
  <si>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</si>
  <si>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</si>
  <si>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</si>
  <si>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</si>
  <si>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</si>
  <si>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</si>
  <si>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</si>
  <si>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</si>
  <si>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</si>
  <si>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</si>
  <si>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</si>
  <si>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</si>
  <si>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</si>
  <si>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</si>
  <si>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</si>
  <si>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</si>
  <si>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</si>
  <si>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</si>
  <si>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</si>
  <si>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</si>
  <si>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</si>
  <si>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</si>
  <si>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</si>
  <si>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</si>
  <si>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</si>
  <si>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</si>
  <si>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</si>
  <si>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</si>
  <si>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</si>
  <si>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</si>
  <si>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</si>
  <si>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</si>
  <si>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</si>
  <si>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</si>
  <si>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</si>
  <si>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</si>
  <si>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</si>
  <si>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</si>
  <si>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</si>
  <si>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</si>
  <si>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</si>
  <si>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</si>
  <si>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</si>
  <si>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</si>
  <si>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</si>
  <si>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</si>
  <si>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</si>
  <si>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</si>
  <si>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</si>
  <si>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</si>
  <si>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</si>
  <si>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</si>
  <si>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</si>
  <si>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</si>
  <si>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</si>
  <si>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</si>
  <si>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</si>
  <si>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</si>
  <si>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</si>
  <si>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</si>
  <si>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</si>
  <si>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</si>
  <si>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</si>
  <si>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</si>
  <si>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</si>
  <si>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</si>
  <si>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</si>
  <si>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</si>
  <si>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</si>
  <si>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</si>
  <si>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</si>
  <si>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</si>
  <si>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</si>
  <si>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</si>
  <si>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</si>
  <si>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</si>
  <si>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</si>
  <si>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</si>
  <si>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</si>
  <si>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</si>
  <si>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</si>
  <si>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</si>
  <si>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</si>
  <si>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</si>
  <si>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</si>
  <si>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</si>
  <si>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</si>
  <si>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</si>
  <si>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</si>
  <si>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</si>
  <si>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</si>
  <si>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</si>
  <si>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</si>
  <si>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</si>
  <si>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</si>
  <si>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</si>
  <si>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</si>
  <si>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</si>
  <si>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</si>
  <si>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</si>
  <si>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</si>
  <si>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</si>
  <si>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</si>
  <si>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</si>
  <si>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</si>
  <si>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</si>
  <si>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</si>
  <si>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</si>
  <si>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</si>
  <si>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</si>
  <si>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</si>
  <si>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</si>
  <si>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</si>
  <si>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</si>
  <si>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</si>
  <si>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</si>
  <si>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</si>
  <si>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</si>
  <si>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</si>
  <si>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</si>
  <si>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</si>
  <si>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</si>
  <si>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</si>
  <si>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</si>
  <si>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</si>
  <si>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</si>
  <si>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</si>
  <si>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</si>
  <si>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</si>
  <si>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</si>
  <si>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</si>
  <si>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</si>
  <si>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</si>
  <si>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</si>
  <si>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</si>
  <si>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</si>
  <si>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</si>
  <si>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</si>
  <si>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</si>
  <si>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</si>
  <si>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</si>
  <si>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</si>
  <si>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</si>
  <si>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</si>
  <si>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</si>
  <si>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</si>
  <si>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</si>
  <si>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</si>
  <si>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</si>
  <si>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</si>
  <si>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</si>
  <si>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</si>
  <si>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</si>
  <si>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</si>
  <si>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</si>
  <si>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</si>
  <si>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</si>
  <si>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</si>
  <si>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</si>
  <si>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</si>
  <si>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</si>
  <si>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</si>
  <si>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</si>
  <si>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</si>
  <si>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</si>
  <si>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</si>
  <si>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</si>
  <si>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</si>
  <si>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</si>
  <si>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</si>
  <si>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</si>
  <si>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</si>
  <si>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</si>
  <si>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</si>
  <si>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</si>
  <si>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</si>
  <si>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</si>
  <si>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</si>
  <si>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</si>
  <si>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</si>
  <si>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</si>
  <si>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</si>
  <si>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</si>
  <si>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</si>
  <si>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</si>
  <si>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</si>
  <si>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</si>
  <si>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</si>
  <si>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</si>
  <si>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</si>
  <si>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</si>
  <si>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</si>
  <si>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</si>
  <si>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</si>
  <si>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</si>
  <si>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</si>
  <si>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</si>
  <si>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</si>
  <si>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</si>
  <si>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</si>
  <si>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</si>
  <si>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</si>
  <si>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</si>
  <si>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</si>
  <si>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</si>
  <si>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</si>
  <si>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</si>
  <si>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</si>
  <si>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</si>
  <si>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</si>
  <si>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</si>
  <si>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</si>
  <si>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</si>
  <si>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</si>
  <si>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</si>
  <si>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</si>
  <si>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</si>
  <si>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</si>
  <si>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</si>
  <si>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</si>
  <si>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</si>
  <si>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</si>
  <si>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</si>
  <si>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</si>
  <si>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</si>
  <si>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</si>
  <si>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</si>
  <si>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</si>
  <si>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</si>
  <si>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</si>
  <si>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</si>
  <si>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</si>
  <si>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</si>
  <si>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</si>
  <si>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</si>
  <si>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</si>
  <si>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</si>
  <si>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</si>
  <si>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</si>
  <si>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</si>
  <si>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</si>
  <si>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</si>
  <si>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</si>
  <si>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</si>
  <si>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</si>
  <si>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</si>
  <si>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Vela, Micheal</t>
  </si>
  <si>
    <t>TOP 24 QUALIFIER'S</t>
  </si>
  <si>
    <t>TOP-24 POINT LEADERS QUALIFY</t>
  </si>
  <si>
    <t>JUNE</t>
  </si>
  <si>
    <t>JULY</t>
  </si>
  <si>
    <t>AUGUST</t>
  </si>
  <si>
    <t>CANCUN VACATION GIVEAWAY</t>
  </si>
  <si>
    <t>Swindell, Mark</t>
  </si>
  <si>
    <t>Harrison, Sally</t>
  </si>
  <si>
    <t>Moss, Mike</t>
  </si>
  <si>
    <t>Shephers, Chris</t>
  </si>
  <si>
    <t>Odem, Richard</t>
  </si>
  <si>
    <t>Jewell, Oliver</t>
  </si>
  <si>
    <t>Robinson, Gary</t>
  </si>
  <si>
    <t>Robinson, Lisa</t>
  </si>
  <si>
    <t>Duchak, Melinda</t>
  </si>
  <si>
    <t>Robinson, Jakob</t>
  </si>
  <si>
    <t>Davies, Chris</t>
  </si>
  <si>
    <t>Harrison, Jerry</t>
  </si>
  <si>
    <t>JUNE 8th - AUGUST 30th</t>
  </si>
  <si>
    <t>Milligan, Glenn</t>
  </si>
  <si>
    <t>Wurster, Rick</t>
  </si>
  <si>
    <t>Prince, Walley</t>
  </si>
  <si>
    <t>Chilton, Leonard</t>
  </si>
  <si>
    <t>Kornhauser, Bobby</t>
  </si>
  <si>
    <t>Odem, RJ</t>
  </si>
  <si>
    <t>Ladue, Donna</t>
  </si>
  <si>
    <t>Crow, Cindi</t>
  </si>
  <si>
    <t>Renner, Nathan</t>
  </si>
  <si>
    <t>Renner, Rochelle</t>
  </si>
  <si>
    <t>Trammel, Amy</t>
  </si>
  <si>
    <t>Osborne, Ronald</t>
  </si>
  <si>
    <t>Harrison, Mike</t>
  </si>
  <si>
    <t>Harrison, Shannon</t>
  </si>
  <si>
    <t>Kaminski, Patrick</t>
  </si>
  <si>
    <t xml:space="preserve">                                                                                                                       (updated 8/11/26)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</si>
</sst>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 Narrow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1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164" fontId="43" fillId="24" borderId="10" xfId="0" applyNumberFormat="1" applyFont="1" applyFill="1" applyBorder="1" applyAlignment="1">
      <alignment horizontal="center"/>
    </xf>
    <xf numFmtId="0" fontId="41" fillId="0" borderId="10" xfId="0" applyFont="1" applyBorder="1" applyAlignment="1">
      <alignment horizontal="center" wrapText="1"/>
    </xf>
    <xf numFmtId="1" fontId="42" fillId="0" borderId="10" xfId="37" applyNumberFormat="1" applyFont="1" applyBorder="1" applyAlignment="1">
      <alignment horizontal="center" wrapText="1"/>
    </xf>
    <xf numFmtId="0" fontId="41" fillId="26" borderId="10" xfId="0" applyFont="1" applyFill="1" applyBorder="1" applyAlignment="1">
      <alignment horizontal="center" wrapText="1"/>
    </xf>
    <xf numFmtId="1" fontId="42" fillId="26" borderId="10" xfId="37" applyNumberFormat="1" applyFont="1" applyFill="1" applyBorder="1" applyAlignment="1">
      <alignment horizontal="center" wrapText="1"/>
    </xf>
    <xf numFmtId="0" fontId="41" fillId="0" borderId="10" xfId="0" applyFont="1" applyFill="1" applyBorder="1" applyAlignment="1">
      <alignment horizontal="center" wrapText="1"/>
    </xf>
    <xf numFmtId="1" fontId="42" fillId="0" borderId="10" xfId="37" applyNumberFormat="1" applyFont="1" applyFill="1" applyBorder="1" applyAlignment="1">
      <alignment horizontal="center" wrapText="1"/>
    </xf>
    <xf numFmtId="0" fontId="30" fillId="25" borderId="11" xfId="0" applyFont="1" applyFill="1" applyBorder="1"/>
    <xf numFmtId="0" fontId="30" fillId="25" borderId="0" xfId="0" applyFont="1" applyFill="1"/>
    <xf numFmtId="0" fontId="0" fillId="0" borderId="12" xfId="0" applyBorder="1"/>
    <xf numFmtId="0" fontId="40" fillId="25" borderId="10" xfId="0" applyFont="1" applyFill="1" applyBorder="1" applyAlignment="1">
      <alignment horizontal="center"/>
    </xf>
    <xf numFmtId="0" fontId="0" fillId="25" borderId="13" xfId="0" applyFill="1" applyBorder="1"/>
    <xf numFmtId="0" fontId="0" fillId="25" borderId="14" xfId="0" applyFill="1" applyBorder="1"/>
    <xf numFmtId="0" fontId="0" fillId="25" borderId="15" xfId="0" applyFill="1" applyBorder="1"/>
    <xf numFmtId="0" fontId="39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4" fillId="25" borderId="13" xfId="0" applyFont="1" applyFill="1" applyBorder="1" applyAlignment="1">
      <alignment horizontal="center"/>
    </xf>
    <xf numFmtId="0" fontId="44" fillId="25" borderId="14" xfId="0" applyFont="1" applyFill="1" applyBorder="1" applyAlignment="1">
      <alignment horizontal="center"/>
    </xf>
    <xf numFmtId="0" fontId="44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0" fillId="25" borderId="10" xfId="0" applyFill="1" applyBorder="1"/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6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C10" sqref="C10"/>
    </sheetView>
  </sheetViews>
  <sheetFormatPr defaultRowHeight="12.75" x14ac:dyDescent="0.2"/>
  <cols>
    <col min="1" max="1" width="9.7109375" customWidth="1"/>
    <col min="2" max="2" width="23.7109375" customWidth="1"/>
    <col min="3" max="3" width="11.7109375" customWidth="1"/>
    <col min="4" max="6" width="14.7109375" customWidth="1"/>
    <col min="7" max="7" width="8.7109375" customWidth="1"/>
  </cols>
  <sheetData>
    <row r="1" spans="1:6" ht="126" customHeight="1" x14ac:dyDescent="0.2">
      <c r="A1" s="35"/>
      <c r="B1" s="35"/>
      <c r="C1" s="35"/>
      <c r="D1" s="35"/>
      <c r="E1" s="35"/>
      <c r="F1" s="35"/>
    </row>
    <row r="2" spans="1:6" ht="45" customHeight="1" x14ac:dyDescent="0.4">
      <c r="A2" s="36" t="s">
        <v>247</v>
      </c>
      <c r="B2" s="36"/>
      <c r="C2" s="36"/>
      <c r="D2" s="36"/>
      <c r="E2" s="36"/>
      <c r="F2" s="36"/>
    </row>
    <row r="3" spans="1:6" ht="33.75" customHeight="1" x14ac:dyDescent="0.4">
      <c r="A3" s="40" t="s">
        <v>339</v>
      </c>
      <c r="B3" s="40"/>
      <c r="C3" s="40"/>
      <c r="D3" s="40"/>
      <c r="E3" s="40"/>
      <c r="F3" s="40"/>
    </row>
    <row r="4" spans="1:6" ht="33.75" customHeight="1" x14ac:dyDescent="0.4">
      <c r="A4" s="36" t="s">
        <v>352</v>
      </c>
      <c r="B4" s="36"/>
      <c r="C4" s="36"/>
      <c r="D4" s="36"/>
      <c r="E4" s="36"/>
      <c r="F4" s="36"/>
    </row>
    <row r="5" spans="1:6" ht="33.75" customHeight="1" x14ac:dyDescent="0.4">
      <c r="A5" s="41" t="s">
        <v>335</v>
      </c>
      <c r="B5" s="41"/>
      <c r="C5" s="41"/>
      <c r="D5" s="41"/>
      <c r="E5" s="41"/>
      <c r="F5" s="41"/>
    </row>
    <row r="6" spans="1:6" ht="9.75" customHeight="1" x14ac:dyDescent="0.4">
      <c r="A6" s="45"/>
      <c r="B6" s="46"/>
      <c r="C6" s="46"/>
      <c r="D6" s="46"/>
      <c r="E6" s="46"/>
      <c r="F6" s="47"/>
    </row>
    <row r="7" spans="1:6" ht="18.75" customHeight="1" x14ac:dyDescent="0.25">
      <c r="A7" s="42" t="s">
        <v>368</v>
      </c>
      <c r="B7" s="43"/>
      <c r="C7" s="43"/>
      <c r="D7" s="43"/>
      <c r="E7" s="43"/>
      <c r="F7" s="44"/>
    </row>
    <row r="8" spans="1:6" ht="18" customHeight="1" x14ac:dyDescent="0.2">
      <c r="A8" s="37"/>
      <c r="B8" s="38"/>
      <c r="C8" s="38"/>
      <c r="D8" s="38"/>
      <c r="E8" s="38"/>
      <c r="F8" s="39"/>
    </row>
    <row r="9" spans="1:6" ht="16.5" customHeight="1" x14ac:dyDescent="0.3">
      <c r="A9" s="1" t="s">
        <v>1</v>
      </c>
      <c r="B9" s="1" t="s">
        <v>0</v>
      </c>
      <c r="C9" s="1" t="s">
        <v>2</v>
      </c>
      <c r="D9" s="26" t="s">
        <v>336</v>
      </c>
      <c r="E9" s="26" t="s">
        <v>337</v>
      </c>
      <c r="F9" s="26" t="s">
        <v>338</v>
      </c>
    </row>
    <row r="10" spans="1:6" ht="15" customHeight="1" x14ac:dyDescent="0.2">
      <c r="A10" s="29">
        <v>1</v>
      </c>
      <c r="B10" s="29" t="s">
        <v>288</v>
      </c>
      <c r="C10" s="30">
        <f t="shared" ref="C10:C51" si="0">SUM(D10:F10)</f>
        <v>5240</v>
      </c>
      <c r="D10" s="30">
        <f>425+325+250+325+130+475+200</f>
        <v>2130</v>
      </c>
      <c r="E10" s="30">
        <f>325+375+475+575+350</f>
        <v>2100</v>
      </c>
      <c r="F10" s="30">
        <f>375+475+160</f>
        <v>1010</v>
      </c>
    </row>
    <row r="11" spans="1:6" ht="15" customHeight="1" x14ac:dyDescent="0.2">
      <c r="A11" s="29">
        <v>2</v>
      </c>
      <c r="B11" s="29" t="s">
        <v>320</v>
      </c>
      <c r="C11" s="30">
        <f t="shared" si="0"/>
        <v>5020</v>
      </c>
      <c r="D11" s="30">
        <f>375+145+300+160+475+375+350</f>
        <v>2180</v>
      </c>
      <c r="E11" s="30">
        <f>115+475+275+325+275+200</f>
        <v>1665</v>
      </c>
      <c r="F11" s="30">
        <f>275+425+475</f>
        <v>1175</v>
      </c>
    </row>
    <row r="12" spans="1:6" ht="15" customHeight="1" x14ac:dyDescent="0.2">
      <c r="A12" s="29">
        <v>3</v>
      </c>
      <c r="B12" s="29" t="s">
        <v>229</v>
      </c>
      <c r="C12" s="30">
        <f t="shared" si="0"/>
        <v>4275</v>
      </c>
      <c r="D12" s="30">
        <f>325+425+225+300+300+325+325</f>
        <v>2225</v>
      </c>
      <c r="E12" s="30">
        <f>300+575+375</f>
        <v>1250</v>
      </c>
      <c r="F12" s="30">
        <f>225+575</f>
        <v>800</v>
      </c>
    </row>
    <row r="13" spans="1:6" ht="15" customHeight="1" x14ac:dyDescent="0.2">
      <c r="A13" s="29">
        <v>4</v>
      </c>
      <c r="B13" s="29" t="s">
        <v>299</v>
      </c>
      <c r="C13" s="30">
        <f t="shared" si="0"/>
        <v>4250</v>
      </c>
      <c r="D13" s="30">
        <f>350+325+475+350+225+225</f>
        <v>1950</v>
      </c>
      <c r="E13" s="30">
        <f>225+115+250+350+160</f>
        <v>1100</v>
      </c>
      <c r="F13" s="30">
        <f>475+375+350</f>
        <v>1200</v>
      </c>
    </row>
    <row r="14" spans="1:6" ht="15" customHeight="1" x14ac:dyDescent="0.2">
      <c r="A14" s="29">
        <v>5</v>
      </c>
      <c r="B14" s="29" t="s">
        <v>313</v>
      </c>
      <c r="C14" s="30">
        <f t="shared" si="0"/>
        <v>4240</v>
      </c>
      <c r="D14" s="30">
        <f>130+575+375+575+130+425</f>
        <v>2210</v>
      </c>
      <c r="E14" s="30">
        <f>275+325+475+130+375</f>
        <v>1580</v>
      </c>
      <c r="F14" s="30">
        <f>175+275</f>
        <v>450</v>
      </c>
    </row>
    <row r="15" spans="1:6" ht="15" customHeight="1" x14ac:dyDescent="0.2">
      <c r="A15" s="29">
        <v>6</v>
      </c>
      <c r="B15" s="29" t="s">
        <v>333</v>
      </c>
      <c r="C15" s="30">
        <f t="shared" si="0"/>
        <v>4155</v>
      </c>
      <c r="D15" s="30">
        <f>145+115+175+425+145+575</f>
        <v>1580</v>
      </c>
      <c r="E15" s="30">
        <f>425+575+425+145+300+575</f>
        <v>2445</v>
      </c>
      <c r="F15" s="30">
        <f>130</f>
        <v>130</v>
      </c>
    </row>
    <row r="16" spans="1:6" ht="15" customHeight="1" x14ac:dyDescent="0.2">
      <c r="A16" s="29">
        <v>7</v>
      </c>
      <c r="B16" s="29" t="s">
        <v>341</v>
      </c>
      <c r="C16" s="30">
        <f t="shared" si="0"/>
        <v>4060</v>
      </c>
      <c r="D16" s="30">
        <f>275+115+250+425+175</f>
        <v>1240</v>
      </c>
      <c r="E16" s="30">
        <f>475+145+300+575+350+250</f>
        <v>2095</v>
      </c>
      <c r="F16" s="30">
        <f>300+250+175</f>
        <v>725</v>
      </c>
    </row>
    <row r="17" spans="1:6" ht="15" customHeight="1" x14ac:dyDescent="0.2">
      <c r="A17" s="29">
        <v>8</v>
      </c>
      <c r="B17" s="29" t="s">
        <v>296</v>
      </c>
      <c r="C17" s="30">
        <f t="shared" si="0"/>
        <v>3940</v>
      </c>
      <c r="D17" s="30">
        <f>350+275+275+175+115</f>
        <v>1190</v>
      </c>
      <c r="E17" s="30">
        <f>175+300+130+275+575+200</f>
        <v>1655</v>
      </c>
      <c r="F17" s="30">
        <f>575+145+375</f>
        <v>1095</v>
      </c>
    </row>
    <row r="18" spans="1:6" ht="15" customHeight="1" x14ac:dyDescent="0.2">
      <c r="A18" s="29">
        <v>9</v>
      </c>
      <c r="B18" s="29" t="s">
        <v>268</v>
      </c>
      <c r="C18" s="30">
        <f t="shared" si="0"/>
        <v>3530</v>
      </c>
      <c r="D18" s="30">
        <f>475+350+275+145+275+250</f>
        <v>1770</v>
      </c>
      <c r="E18" s="30">
        <f>375+175+160+425+325+300</f>
        <v>1760</v>
      </c>
      <c r="F18" s="30">
        <f>0</f>
        <v>0</v>
      </c>
    </row>
    <row r="19" spans="1:6" ht="15" customHeight="1" x14ac:dyDescent="0.2">
      <c r="A19" s="29">
        <v>10</v>
      </c>
      <c r="B19" s="29" t="s">
        <v>248</v>
      </c>
      <c r="C19" s="30">
        <f t="shared" si="0"/>
        <v>3490</v>
      </c>
      <c r="D19" s="30">
        <f>575+225+200+200+250+300+275</f>
        <v>2025</v>
      </c>
      <c r="E19" s="30">
        <f>130+225+160+300+275</f>
        <v>1090</v>
      </c>
      <c r="F19" s="30">
        <f>175+200</f>
        <v>375</v>
      </c>
    </row>
    <row r="20" spans="1:6" ht="15" customHeight="1" x14ac:dyDescent="0.2">
      <c r="A20" s="29">
        <v>11</v>
      </c>
      <c r="B20" s="29" t="s">
        <v>356</v>
      </c>
      <c r="C20" s="30">
        <f t="shared" si="0"/>
        <v>3400</v>
      </c>
      <c r="D20" s="30">
        <f>200+375+575+425+160+250</f>
        <v>1985</v>
      </c>
      <c r="E20" s="30">
        <f>350+250+175+115</f>
        <v>890</v>
      </c>
      <c r="F20" s="30">
        <f>325+200</f>
        <v>525</v>
      </c>
    </row>
    <row r="21" spans="1:6" ht="15" customHeight="1" x14ac:dyDescent="0.2">
      <c r="A21" s="29">
        <v>12</v>
      </c>
      <c r="B21" s="29" t="s">
        <v>350</v>
      </c>
      <c r="C21" s="30">
        <f t="shared" si="0"/>
        <v>3375</v>
      </c>
      <c r="D21" s="30">
        <f>475+350+225+200+300</f>
        <v>1550</v>
      </c>
      <c r="E21" s="30">
        <f>200+350+200+115+175</f>
        <v>1040</v>
      </c>
      <c r="F21" s="30">
        <f>350+160+275</f>
        <v>785</v>
      </c>
    </row>
    <row r="22" spans="1:6" ht="15" customHeight="1" x14ac:dyDescent="0.2">
      <c r="A22" s="29">
        <v>13</v>
      </c>
      <c r="B22" s="29" t="s">
        <v>351</v>
      </c>
      <c r="C22" s="30">
        <f t="shared" si="0"/>
        <v>2855</v>
      </c>
      <c r="D22" s="30">
        <f>160+115+175+130</f>
        <v>580</v>
      </c>
      <c r="E22" s="30">
        <f>325+375+115+225+250+275</f>
        <v>1565</v>
      </c>
      <c r="F22" s="30">
        <f>160+300+250</f>
        <v>710</v>
      </c>
    </row>
    <row r="23" spans="1:6" ht="15" customHeight="1" x14ac:dyDescent="0.2">
      <c r="A23" s="29">
        <v>14</v>
      </c>
      <c r="B23" s="29" t="s">
        <v>366</v>
      </c>
      <c r="C23" s="30">
        <f t="shared" si="0"/>
        <v>2725</v>
      </c>
      <c r="D23" s="30">
        <f>300+200+130+375</f>
        <v>1005</v>
      </c>
      <c r="E23" s="30">
        <f>250+200+475+225+145</f>
        <v>1295</v>
      </c>
      <c r="F23" s="30">
        <f>200+225</f>
        <v>425</v>
      </c>
    </row>
    <row r="24" spans="1:6" ht="15" customHeight="1" x14ac:dyDescent="0.2">
      <c r="A24" s="29">
        <v>15</v>
      </c>
      <c r="B24" s="29" t="s">
        <v>354</v>
      </c>
      <c r="C24" s="30">
        <f t="shared" si="0"/>
        <v>2570</v>
      </c>
      <c r="D24" s="30">
        <f>145+375+350</f>
        <v>870</v>
      </c>
      <c r="E24" s="30">
        <f>275+145+130+175+325</f>
        <v>1050</v>
      </c>
      <c r="F24" s="30">
        <f>350+300</f>
        <v>650</v>
      </c>
    </row>
    <row r="25" spans="1:6" ht="15" customHeight="1" x14ac:dyDescent="0.2">
      <c r="A25" s="29">
        <v>16</v>
      </c>
      <c r="B25" s="29" t="s">
        <v>292</v>
      </c>
      <c r="C25" s="30">
        <f t="shared" si="0"/>
        <v>2115</v>
      </c>
      <c r="D25" s="30">
        <v>0</v>
      </c>
      <c r="E25" s="30">
        <f>250+115+425+475</f>
        <v>1265</v>
      </c>
      <c r="F25" s="30">
        <f>425+425</f>
        <v>850</v>
      </c>
    </row>
    <row r="26" spans="1:6" ht="15" customHeight="1" x14ac:dyDescent="0.2">
      <c r="A26" s="29">
        <v>17</v>
      </c>
      <c r="B26" s="29" t="s">
        <v>344</v>
      </c>
      <c r="C26" s="30">
        <f t="shared" si="0"/>
        <v>2100</v>
      </c>
      <c r="D26" s="30">
        <f>160+130+200</f>
        <v>490</v>
      </c>
      <c r="E26" s="30">
        <f>575+160+225+425+225</f>
        <v>1610</v>
      </c>
      <c r="F26" s="30">
        <f>0</f>
        <v>0</v>
      </c>
    </row>
    <row r="27" spans="1:6" ht="15" customHeight="1" x14ac:dyDescent="0.2">
      <c r="A27" s="29">
        <v>18</v>
      </c>
      <c r="B27" s="29" t="s">
        <v>303</v>
      </c>
      <c r="C27" s="30">
        <f t="shared" si="0"/>
        <v>1650</v>
      </c>
      <c r="D27" s="30">
        <f>225+325+160</f>
        <v>710</v>
      </c>
      <c r="E27" s="30">
        <f>375+200+250</f>
        <v>825</v>
      </c>
      <c r="F27" s="30">
        <f>115</f>
        <v>115</v>
      </c>
    </row>
    <row r="28" spans="1:6" ht="15" customHeight="1" x14ac:dyDescent="0.2">
      <c r="A28" s="29">
        <v>19</v>
      </c>
      <c r="B28" s="29" t="s">
        <v>294</v>
      </c>
      <c r="C28" s="30">
        <f t="shared" si="0"/>
        <v>1565</v>
      </c>
      <c r="D28" s="30">
        <f>145+575</f>
        <v>720</v>
      </c>
      <c r="E28" s="30">
        <f>145+325+375</f>
        <v>845</v>
      </c>
      <c r="F28" s="30">
        <f>0</f>
        <v>0</v>
      </c>
    </row>
    <row r="29" spans="1:6" ht="15" customHeight="1" x14ac:dyDescent="0.2">
      <c r="A29" s="29">
        <v>20</v>
      </c>
      <c r="B29" s="29" t="s">
        <v>349</v>
      </c>
      <c r="C29" s="30">
        <f t="shared" si="0"/>
        <v>1495</v>
      </c>
      <c r="D29" s="30">
        <f>130+115+115</f>
        <v>360</v>
      </c>
      <c r="E29" s="30">
        <f>130+300</f>
        <v>430</v>
      </c>
      <c r="F29" s="30">
        <f>130+575</f>
        <v>705</v>
      </c>
    </row>
    <row r="30" spans="1:6" ht="15" customHeight="1" x14ac:dyDescent="0.2">
      <c r="A30" s="29">
        <v>21</v>
      </c>
      <c r="B30" s="29" t="s">
        <v>346</v>
      </c>
      <c r="C30" s="30">
        <f t="shared" si="0"/>
        <v>1280</v>
      </c>
      <c r="D30" s="30">
        <f>300+375</f>
        <v>675</v>
      </c>
      <c r="E30" s="30">
        <f>225+130</f>
        <v>355</v>
      </c>
      <c r="F30" s="30">
        <f>250</f>
        <v>250</v>
      </c>
    </row>
    <row r="31" spans="1:6" ht="15" customHeight="1" x14ac:dyDescent="0.2">
      <c r="A31" s="29">
        <v>22</v>
      </c>
      <c r="B31" s="29" t="s">
        <v>195</v>
      </c>
      <c r="C31" s="30">
        <f t="shared" si="0"/>
        <v>1210</v>
      </c>
      <c r="D31" s="30">
        <f>575+160+475</f>
        <v>1210</v>
      </c>
      <c r="E31" s="30">
        <v>0</v>
      </c>
      <c r="F31" s="30">
        <f>0</f>
        <v>0</v>
      </c>
    </row>
    <row r="32" spans="1:6" ht="15" customHeight="1" x14ac:dyDescent="0.2">
      <c r="A32" s="29">
        <v>23</v>
      </c>
      <c r="B32" s="29" t="s">
        <v>357</v>
      </c>
      <c r="C32" s="30">
        <f t="shared" si="0"/>
        <v>985</v>
      </c>
      <c r="D32" s="30">
        <v>0</v>
      </c>
      <c r="E32" s="30">
        <f>160+425+175</f>
        <v>760</v>
      </c>
      <c r="F32" s="30">
        <f>225</f>
        <v>225</v>
      </c>
    </row>
    <row r="33" spans="1:6" ht="15" customHeight="1" x14ac:dyDescent="0.2">
      <c r="A33" s="29">
        <v>24</v>
      </c>
      <c r="B33" s="29" t="s">
        <v>293</v>
      </c>
      <c r="C33" s="30">
        <f t="shared" si="0"/>
        <v>825</v>
      </c>
      <c r="D33" s="30">
        <f>175</f>
        <v>175</v>
      </c>
      <c r="E33" s="30">
        <v>0</v>
      </c>
      <c r="F33" s="30">
        <f>325+325</f>
        <v>650</v>
      </c>
    </row>
    <row r="34" spans="1:6" ht="15" customHeight="1" x14ac:dyDescent="0.2">
      <c r="A34" s="31"/>
      <c r="B34" s="31" t="s">
        <v>360</v>
      </c>
      <c r="C34" s="32">
        <f t="shared" si="0"/>
        <v>675</v>
      </c>
      <c r="D34" s="32">
        <v>0</v>
      </c>
      <c r="E34" s="32">
        <f>200+475</f>
        <v>675</v>
      </c>
      <c r="F34" s="32">
        <f>0</f>
        <v>0</v>
      </c>
    </row>
    <row r="35" spans="1:6" ht="15" customHeight="1" x14ac:dyDescent="0.2">
      <c r="A35" s="27"/>
      <c r="B35" s="27" t="s">
        <v>364</v>
      </c>
      <c r="C35" s="28">
        <f t="shared" si="0"/>
        <v>670</v>
      </c>
      <c r="D35" s="28">
        <v>0</v>
      </c>
      <c r="E35" s="28">
        <f>425</f>
        <v>425</v>
      </c>
      <c r="F35" s="28">
        <f>130+115</f>
        <v>245</v>
      </c>
    </row>
    <row r="36" spans="1:6" ht="15" customHeight="1" x14ac:dyDescent="0.2">
      <c r="A36" s="27"/>
      <c r="B36" s="27" t="s">
        <v>347</v>
      </c>
      <c r="C36" s="28">
        <f t="shared" si="0"/>
        <v>600</v>
      </c>
      <c r="D36" s="28">
        <f>175+425</f>
        <v>600</v>
      </c>
      <c r="E36" s="28">
        <v>0</v>
      </c>
      <c r="F36" s="28">
        <f>0</f>
        <v>0</v>
      </c>
    </row>
    <row r="37" spans="1:6" ht="15" customHeight="1" x14ac:dyDescent="0.2">
      <c r="A37" s="27"/>
      <c r="B37" s="27" t="s">
        <v>246</v>
      </c>
      <c r="C37" s="28">
        <f t="shared" si="0"/>
        <v>510</v>
      </c>
      <c r="D37" s="28">
        <v>0</v>
      </c>
      <c r="E37" s="28">
        <f>350+160</f>
        <v>510</v>
      </c>
      <c r="F37" s="28">
        <f>0</f>
        <v>0</v>
      </c>
    </row>
    <row r="38" spans="1:6" ht="15" customHeight="1" x14ac:dyDescent="0.2">
      <c r="A38" s="27"/>
      <c r="B38" s="27" t="s">
        <v>358</v>
      </c>
      <c r="C38" s="28">
        <f t="shared" si="0"/>
        <v>495</v>
      </c>
      <c r="D38" s="28">
        <v>0</v>
      </c>
      <c r="E38" s="28">
        <f>350</f>
        <v>350</v>
      </c>
      <c r="F38" s="28">
        <f>145</f>
        <v>145</v>
      </c>
    </row>
    <row r="39" spans="1:6" ht="15" customHeight="1" x14ac:dyDescent="0.2">
      <c r="A39" s="27"/>
      <c r="B39" s="27" t="s">
        <v>340</v>
      </c>
      <c r="C39" s="28">
        <f t="shared" si="0"/>
        <v>475</v>
      </c>
      <c r="D39" s="28">
        <f>475</f>
        <v>475</v>
      </c>
      <c r="E39" s="28">
        <v>0</v>
      </c>
      <c r="F39" s="28">
        <f>0</f>
        <v>0</v>
      </c>
    </row>
    <row r="40" spans="1:6" ht="15" customHeight="1" x14ac:dyDescent="0.2">
      <c r="A40" s="27"/>
      <c r="B40" s="27" t="s">
        <v>355</v>
      </c>
      <c r="C40" s="28">
        <f t="shared" si="0"/>
        <v>275</v>
      </c>
      <c r="D40" s="28">
        <f>275</f>
        <v>275</v>
      </c>
      <c r="E40" s="28">
        <v>0</v>
      </c>
      <c r="F40" s="28">
        <f>0</f>
        <v>0</v>
      </c>
    </row>
    <row r="41" spans="1:6" ht="15" customHeight="1" x14ac:dyDescent="0.2">
      <c r="A41" s="27"/>
      <c r="B41" s="27" t="s">
        <v>362</v>
      </c>
      <c r="C41" s="28">
        <f t="shared" si="0"/>
        <v>275</v>
      </c>
      <c r="D41" s="28">
        <v>0</v>
      </c>
      <c r="E41" s="28">
        <f>145+130</f>
        <v>275</v>
      </c>
      <c r="F41" s="28">
        <f>0</f>
        <v>0</v>
      </c>
    </row>
    <row r="42" spans="1:6" ht="15" customHeight="1" x14ac:dyDescent="0.2">
      <c r="A42" s="27"/>
      <c r="B42" s="27" t="s">
        <v>342</v>
      </c>
      <c r="C42" s="28">
        <f t="shared" si="0"/>
        <v>250</v>
      </c>
      <c r="D42" s="28">
        <f>250</f>
        <v>250</v>
      </c>
      <c r="E42" s="28">
        <v>0</v>
      </c>
      <c r="F42" s="28">
        <f>0</f>
        <v>0</v>
      </c>
    </row>
    <row r="43" spans="1:6" ht="15" customHeight="1" x14ac:dyDescent="0.2">
      <c r="A43" s="27"/>
      <c r="B43" s="27" t="s">
        <v>353</v>
      </c>
      <c r="C43" s="28">
        <f t="shared" si="0"/>
        <v>225</v>
      </c>
      <c r="D43" s="28">
        <f>225</f>
        <v>225</v>
      </c>
      <c r="E43" s="28">
        <v>0</v>
      </c>
      <c r="F43" s="28">
        <f>0</f>
        <v>0</v>
      </c>
    </row>
    <row r="44" spans="1:6" ht="15" customHeight="1" x14ac:dyDescent="0.2">
      <c r="A44" s="27"/>
      <c r="B44" s="27" t="s">
        <v>343</v>
      </c>
      <c r="C44" s="28">
        <f t="shared" si="0"/>
        <v>175</v>
      </c>
      <c r="D44" s="28">
        <f>175</f>
        <v>175</v>
      </c>
      <c r="E44" s="28">
        <v>0</v>
      </c>
      <c r="F44" s="28">
        <f>0</f>
        <v>0</v>
      </c>
    </row>
    <row r="45" spans="1:6" ht="15" customHeight="1" x14ac:dyDescent="0.2">
      <c r="A45" s="27"/>
      <c r="B45" s="27" t="s">
        <v>363</v>
      </c>
      <c r="C45" s="28">
        <f t="shared" si="0"/>
        <v>175</v>
      </c>
      <c r="D45" s="28">
        <v>0</v>
      </c>
      <c r="E45" s="28">
        <f>175</f>
        <v>175</v>
      </c>
      <c r="F45" s="28">
        <f>0</f>
        <v>0</v>
      </c>
    </row>
    <row r="46" spans="1:6" ht="15" customHeight="1" x14ac:dyDescent="0.2">
      <c r="A46" s="27"/>
      <c r="B46" s="27" t="s">
        <v>348</v>
      </c>
      <c r="C46" s="28">
        <f t="shared" si="0"/>
        <v>160</v>
      </c>
      <c r="D46" s="28">
        <f>160</f>
        <v>160</v>
      </c>
      <c r="E46" s="28">
        <v>0</v>
      </c>
      <c r="F46" s="28">
        <f>0</f>
        <v>0</v>
      </c>
    </row>
    <row r="47" spans="1:6" ht="15" customHeight="1" x14ac:dyDescent="0.2">
      <c r="A47" s="27"/>
      <c r="B47" s="27" t="s">
        <v>361</v>
      </c>
      <c r="C47" s="28">
        <f t="shared" si="0"/>
        <v>160</v>
      </c>
      <c r="D47" s="28">
        <v>0</v>
      </c>
      <c r="E47" s="28">
        <f>160</f>
        <v>160</v>
      </c>
      <c r="F47" s="28">
        <f>0</f>
        <v>0</v>
      </c>
    </row>
    <row r="48" spans="1:6" ht="15" customHeight="1" x14ac:dyDescent="0.2">
      <c r="A48" s="27"/>
      <c r="B48" s="27" t="s">
        <v>365</v>
      </c>
      <c r="C48" s="28">
        <f t="shared" si="0"/>
        <v>145</v>
      </c>
      <c r="D48" s="28">
        <v>0</v>
      </c>
      <c r="E48" s="28">
        <f>145</f>
        <v>145</v>
      </c>
      <c r="F48" s="28">
        <f>0</f>
        <v>0</v>
      </c>
    </row>
    <row r="49" spans="1:6" ht="15" customHeight="1" x14ac:dyDescent="0.2">
      <c r="A49" s="27"/>
      <c r="B49" s="27" t="s">
        <v>367</v>
      </c>
      <c r="C49" s="28">
        <f t="shared" si="0"/>
        <v>145</v>
      </c>
      <c r="D49" s="28">
        <v>0</v>
      </c>
      <c r="E49" s="28">
        <v>0</v>
      </c>
      <c r="F49" s="28">
        <f>145</f>
        <v>145</v>
      </c>
    </row>
    <row r="50" spans="1:6" ht="15" customHeight="1" x14ac:dyDescent="0.2">
      <c r="A50" s="27"/>
      <c r="B50" s="27" t="s">
        <v>345</v>
      </c>
      <c r="C50" s="28">
        <f t="shared" si="0"/>
        <v>115</v>
      </c>
      <c r="D50" s="28">
        <f>115</f>
        <v>115</v>
      </c>
      <c r="E50" s="28">
        <v>0</v>
      </c>
      <c r="F50" s="28">
        <f>0</f>
        <v>0</v>
      </c>
    </row>
    <row r="51" spans="1:6" ht="15" customHeight="1" x14ac:dyDescent="0.2">
      <c r="A51" s="27"/>
      <c r="B51" s="27" t="s">
        <v>359</v>
      </c>
      <c r="C51" s="28">
        <f t="shared" si="0"/>
        <v>115</v>
      </c>
      <c r="D51" s="28">
        <v>0</v>
      </c>
      <c r="E51" s="28">
        <f>115</f>
        <v>115</v>
      </c>
      <c r="F51" s="28">
        <f>0</f>
        <v>0</v>
      </c>
    </row>
    <row r="52" spans="1:6" ht="15" customHeight="1" x14ac:dyDescent="0.2"/>
    <row r="53" spans="1:6" ht="15" x14ac:dyDescent="0.25">
      <c r="A53" s="33" t="s">
        <v>334</v>
      </c>
      <c r="B53" s="34"/>
      <c r="C53" s="34"/>
      <c r="D53" s="3"/>
      <c r="E53" s="3"/>
      <c r="F53" s="3"/>
    </row>
    <row r="54" spans="1:6" ht="18.75" customHeight="1" x14ac:dyDescent="0.2"/>
  </sheetData>
  <sortState ref="A10:F51">
    <sortCondition descending="1" ref="C10:C51"/>
  </sortState>
  <mergeCells count="9">
    <mergeCell ref="A53:C53"/>
    <mergeCell ref="A1:F1"/>
    <mergeCell ref="A2:F2"/>
    <mergeCell ref="A8:F8"/>
    <mergeCell ref="A3:F3"/>
    <mergeCell ref="A4:F4"/>
    <mergeCell ref="A5:F5"/>
    <mergeCell ref="A7:F7"/>
    <mergeCell ref="A6:F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107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33" t="s">
        <v>3</v>
      </c>
      <c r="B51" s="34"/>
      <c r="C51" s="3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48" t="s">
        <v>4</v>
      </c>
      <c r="B52" s="49"/>
      <c r="C52" s="4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0" t="s">
        <v>5</v>
      </c>
      <c r="B53" s="51"/>
      <c r="C53" s="51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101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33" t="s">
        <v>3</v>
      </c>
      <c r="B52" s="34"/>
      <c r="C52" s="3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48" t="s">
        <v>4</v>
      </c>
      <c r="B53" s="49"/>
      <c r="C53" s="4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0" t="s">
        <v>5</v>
      </c>
      <c r="B54" s="51"/>
      <c r="C54" s="51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82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33" t="s">
        <v>3</v>
      </c>
      <c r="B43" s="34"/>
      <c r="C43" s="3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48" t="s">
        <v>4</v>
      </c>
      <c r="B44" s="49"/>
      <c r="C44" s="49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0" t="s">
        <v>5</v>
      </c>
      <c r="B45" s="51"/>
      <c r="C45" s="51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48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33" t="s">
        <v>3</v>
      </c>
      <c r="B47" s="34"/>
      <c r="C47" s="3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48" t="s">
        <v>4</v>
      </c>
      <c r="B48" s="49"/>
      <c r="C48" s="4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0" t="s">
        <v>5</v>
      </c>
      <c r="B49" s="51"/>
      <c r="C49" s="5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33" customHeight="1" x14ac:dyDescent="0.4">
      <c r="A3" s="53" t="s">
        <v>43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33" t="s">
        <v>3</v>
      </c>
      <c r="B48" s="34"/>
      <c r="C48" s="3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48" t="s">
        <v>4</v>
      </c>
      <c r="B49" s="49"/>
      <c r="C49" s="4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0" t="s">
        <v>5</v>
      </c>
      <c r="B50" s="51"/>
      <c r="C50" s="5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326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278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33" t="s">
        <v>3</v>
      </c>
      <c r="B90" s="34"/>
      <c r="C90" s="3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48" t="s">
        <v>4</v>
      </c>
      <c r="B91" s="49"/>
      <c r="C91" s="49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0" t="s">
        <v>5</v>
      </c>
      <c r="B92" s="51"/>
      <c r="C92" s="51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225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224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33" t="s">
        <v>3</v>
      </c>
      <c r="B67" s="34"/>
      <c r="C67" s="3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48" t="s">
        <v>4</v>
      </c>
      <c r="B68" s="49"/>
      <c r="C68" s="4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0" t="s">
        <v>5</v>
      </c>
      <c r="B69" s="51"/>
      <c r="C69" s="51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177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33" t="s">
        <v>3</v>
      </c>
      <c r="B33" s="34"/>
      <c r="C33" s="3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48" t="s">
        <v>4</v>
      </c>
      <c r="B34" s="49"/>
      <c r="C34" s="49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0" t="s">
        <v>5</v>
      </c>
      <c r="B35" s="51"/>
      <c r="C35" s="51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173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33" t="s">
        <v>3</v>
      </c>
      <c r="B26" s="34"/>
      <c r="C26" s="3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48" t="s">
        <v>4</v>
      </c>
      <c r="B27" s="49"/>
      <c r="C27" s="4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0" t="s">
        <v>5</v>
      </c>
      <c r="B28" s="51"/>
      <c r="C28" s="5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168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163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33" t="s">
        <v>3</v>
      </c>
      <c r="B28" s="34"/>
      <c r="C28" s="3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48" t="s">
        <v>4</v>
      </c>
      <c r="B29" s="49"/>
      <c r="C29" s="4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0" t="s">
        <v>5</v>
      </c>
      <c r="B30" s="51"/>
      <c r="C30" s="5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160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33" t="s">
        <v>3</v>
      </c>
      <c r="B38" s="34"/>
      <c r="C38" s="3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48" t="s">
        <v>4</v>
      </c>
      <c r="B39" s="49"/>
      <c r="C39" s="4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0" t="s">
        <v>5</v>
      </c>
      <c r="B40" s="51"/>
      <c r="C40" s="51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40.5" customHeight="1" x14ac:dyDescent="0.4">
      <c r="A3" s="53" t="s">
        <v>156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33" t="s">
        <v>3</v>
      </c>
      <c r="B44" s="34"/>
      <c r="C44" s="3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48" t="s">
        <v>4</v>
      </c>
      <c r="B45" s="49"/>
      <c r="C45" s="4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0" t="s">
        <v>5</v>
      </c>
      <c r="B46" s="51"/>
      <c r="C46" s="51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45" customHeight="1" x14ac:dyDescent="0.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33" customHeight="1" x14ac:dyDescent="0.4">
      <c r="A3" s="53" t="s">
        <v>135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9.75" customHeight="1" x14ac:dyDescent="0.4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0" customHeight="1" x14ac:dyDescent="0.4">
      <c r="A5" s="55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16.5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33" t="s">
        <v>3</v>
      </c>
      <c r="B48" s="34"/>
      <c r="C48" s="3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48" t="s">
        <v>4</v>
      </c>
      <c r="B49" s="49"/>
      <c r="C49" s="4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0" t="s">
        <v>5</v>
      </c>
      <c r="B50" s="51"/>
      <c r="C50" s="5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</row>
    <row r="63" spans="1:15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  <row r="64" spans="1:15" ht="36" customHeight="1" x14ac:dyDescent="0.5">
      <c r="A64" s="65" t="s">
        <v>17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</row>
    <row r="65" spans="1:15" ht="38.25" customHeight="1" x14ac:dyDescent="0.4">
      <c r="A65" s="67" t="s">
        <v>139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</row>
    <row r="66" spans="1:15" ht="42" customHeight="1" x14ac:dyDescent="0.4">
      <c r="A66" s="69" t="s">
        <v>145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</row>
    <row r="67" spans="1:15" ht="42" customHeight="1" x14ac:dyDescent="0.4">
      <c r="A67" s="62" t="s">
        <v>140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</row>
    <row r="68" spans="1:15" ht="21" customHeight="1" x14ac:dyDescent="0.4">
      <c r="A68" s="62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58" t="s">
        <v>4</v>
      </c>
      <c r="B83" s="59"/>
      <c r="C83" s="59"/>
      <c r="D83" s="59"/>
    </row>
    <row r="84" spans="1:7" ht="15" x14ac:dyDescent="0.25">
      <c r="A84" s="60" t="s">
        <v>144</v>
      </c>
      <c r="B84" s="61"/>
      <c r="C84" s="61"/>
      <c r="D84" s="61"/>
    </row>
  </sheetData>
  <mergeCells count="17">
    <mergeCell ref="A48:C48"/>
    <mergeCell ref="A49:C49"/>
    <mergeCell ref="A50:C50"/>
    <mergeCell ref="A1:O1"/>
    <mergeCell ref="A2:O2"/>
    <mergeCell ref="A3:O3"/>
    <mergeCell ref="A4:O4"/>
    <mergeCell ref="A5:O5"/>
    <mergeCell ref="A6:O6"/>
    <mergeCell ref="A83:D83"/>
    <mergeCell ref="A84:D84"/>
    <mergeCell ref="A67:O67"/>
    <mergeCell ref="A68:O68"/>
    <mergeCell ref="A62:O63"/>
    <mergeCell ref="A64:O64"/>
    <mergeCell ref="A65:O65"/>
    <mergeCell ref="A66:O6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6-8-26 - 8-30-26 (Cancun Trip)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'6-4-23 - 9-10-23 (17 month)'!Print_Area</vt:lpstr>
      <vt:lpstr>'6-8-26 - 8-30-26 (Cancun Trip)'!Print_Area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2026-06-12T23:09:50Z</cp:lastPrinted>
  <dcterms:created xsi:type="dcterms:W3CDTF">2013-12-12T05:08:35Z</dcterms:created>
  <dcterms:modified xsi:type="dcterms:W3CDTF">2026-08-11T20:37:55Z</dcterms:modified>
</cp:coreProperties>
</file>