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6-15-25 - 9-2-25 (1 quarter)" sheetId="61" r:id="rId1"/>
    <sheet name="12-15-24 - 3-16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'12-15-24 - 3-16-25 (1 quarter)'!$A$1:$O$69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3">'5-4-24 - 7-20-24 (2 quarter)'!$A$1:$O$28</definedName>
    <definedName name="_xlnm.Print_Area" localSheetId="0">'6-15-25 - 9-2-25 (1 quarter)'!$A$1:$O$90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61" l="1"/>
  <c r="O68" i="61"/>
  <c r="O49" i="61"/>
  <c r="O29" i="61"/>
  <c r="O19" i="61"/>
  <c r="O27" i="61"/>
  <c r="O16" i="61"/>
  <c r="O57" i="61"/>
  <c r="O15" i="61"/>
  <c r="O8" i="61"/>
  <c r="O42" i="61"/>
  <c r="O17" i="61"/>
  <c r="O11" i="61"/>
  <c r="O31" i="61"/>
  <c r="O26" i="61"/>
  <c r="O13" i="61"/>
  <c r="N22" i="61" l="1"/>
  <c r="C57" i="61"/>
  <c r="N16" i="61"/>
  <c r="N9" i="61"/>
  <c r="C68" i="61"/>
  <c r="N12" i="61"/>
  <c r="C42" i="61"/>
  <c r="N8" i="61"/>
  <c r="N13" i="61"/>
  <c r="N11" i="61"/>
  <c r="N20" i="61"/>
  <c r="O14" i="61" l="1"/>
  <c r="O22" i="61"/>
  <c r="O35" i="61"/>
  <c r="O20" i="61"/>
  <c r="O9" i="61"/>
  <c r="O10" i="61"/>
  <c r="O37" i="61"/>
  <c r="O28" i="61"/>
  <c r="O12" i="61"/>
  <c r="N83" i="61" l="1"/>
  <c r="C83" i="61" s="1"/>
  <c r="N15" i="61"/>
  <c r="N76" i="61"/>
  <c r="C76" i="61"/>
  <c r="N66" i="61"/>
  <c r="N14" i="61"/>
  <c r="N32" i="61"/>
  <c r="N35" i="61"/>
  <c r="N10" i="61"/>
  <c r="M34" i="61" l="1"/>
  <c r="M15" i="61"/>
  <c r="M24" i="61"/>
  <c r="M11" i="61"/>
  <c r="L25" i="61"/>
  <c r="M13" i="61"/>
  <c r="M22" i="61"/>
  <c r="M9" i="61"/>
  <c r="M8" i="61"/>
  <c r="M16" i="61"/>
  <c r="M23" i="61" l="1"/>
  <c r="M32" i="61"/>
  <c r="C67" i="61"/>
  <c r="M60" i="61"/>
  <c r="C60" i="61"/>
  <c r="M54" i="61"/>
  <c r="C54" i="61"/>
  <c r="M20" i="61"/>
  <c r="L19" i="61"/>
  <c r="L9" i="61"/>
  <c r="C35" i="61"/>
  <c r="L52" i="61"/>
  <c r="L10" i="61"/>
  <c r="L29" i="61"/>
  <c r="L11" i="61"/>
  <c r="L14" i="61"/>
  <c r="L50" i="61"/>
  <c r="C50" i="61" s="1"/>
  <c r="L12" i="61"/>
  <c r="L15" i="61"/>
  <c r="L17" i="61"/>
  <c r="L8" i="61"/>
  <c r="L28" i="61"/>
  <c r="L18" i="61"/>
  <c r="L22" i="61"/>
  <c r="L45" i="61"/>
  <c r="C45" i="61"/>
  <c r="L24" i="61"/>
  <c r="C52" i="61"/>
  <c r="L65" i="61"/>
  <c r="C65" i="61"/>
  <c r="L32" i="61"/>
  <c r="L34" i="61"/>
  <c r="C34" i="61" s="1"/>
  <c r="K13" i="61" l="1"/>
  <c r="C80" i="61"/>
  <c r="K18" i="61"/>
  <c r="K11" i="61"/>
  <c r="K16" i="61"/>
  <c r="K12" i="61"/>
  <c r="K14" i="61"/>
  <c r="K8" i="61"/>
  <c r="K10" i="61"/>
  <c r="K23" i="61"/>
  <c r="K28" i="61" l="1"/>
  <c r="K84" i="61"/>
  <c r="C84" i="61" s="1"/>
  <c r="K32" i="61"/>
  <c r="C32" i="61" s="1"/>
  <c r="K20" i="61"/>
  <c r="K48" i="61"/>
  <c r="J14" i="61"/>
  <c r="C48" i="61"/>
  <c r="J16" i="61"/>
  <c r="C82" i="61"/>
  <c r="J44" i="61"/>
  <c r="J13" i="61"/>
  <c r="J8" i="61"/>
  <c r="J11" i="61"/>
  <c r="J28" i="61"/>
  <c r="J15" i="61"/>
  <c r="J10" i="61"/>
  <c r="J59" i="61"/>
  <c r="C59" i="61"/>
  <c r="J55" i="61"/>
  <c r="C55" i="61" s="1"/>
  <c r="J20" i="61"/>
  <c r="C20" i="61" s="1"/>
  <c r="J43" i="61"/>
  <c r="C43" i="61"/>
  <c r="J66" i="61"/>
  <c r="C66" i="61"/>
  <c r="J33" i="61"/>
  <c r="C44" i="61"/>
  <c r="J18" i="61"/>
  <c r="J12" i="61"/>
  <c r="J22" i="61"/>
  <c r="J47" i="61"/>
  <c r="C47" i="61" s="1"/>
  <c r="I16" i="61"/>
  <c r="I38" i="61"/>
  <c r="C79" i="61"/>
  <c r="I15" i="61"/>
  <c r="I12" i="61"/>
  <c r="C31" i="61"/>
  <c r="I51" i="61"/>
  <c r="C63" i="61"/>
  <c r="I21" i="61"/>
  <c r="I18" i="61"/>
  <c r="I11" i="61"/>
  <c r="I9" i="61"/>
  <c r="I22" i="61" l="1"/>
  <c r="I14" i="61"/>
  <c r="C30" i="61"/>
  <c r="C11" i="61"/>
  <c r="C15" i="61"/>
  <c r="I24" i="61"/>
  <c r="I8" i="61"/>
  <c r="C56" i="61"/>
  <c r="I13" i="61"/>
  <c r="C49" i="61" l="1"/>
  <c r="H12" i="61"/>
  <c r="H14" i="61"/>
  <c r="H9" i="61"/>
  <c r="H24" i="61"/>
  <c r="H8" i="61"/>
  <c r="H23" i="61"/>
  <c r="H16" i="61"/>
  <c r="H10" i="61"/>
  <c r="H21" i="61"/>
  <c r="H18" i="61"/>
  <c r="H22" i="61" l="1"/>
  <c r="C22" i="61" s="1"/>
  <c r="H17" i="61"/>
  <c r="H38" i="61"/>
  <c r="C38" i="61" s="1"/>
  <c r="H28" i="61"/>
  <c r="C28" i="61" s="1"/>
  <c r="H33" i="61"/>
  <c r="H26" i="61"/>
  <c r="G27" i="61"/>
  <c r="C27" i="61" s="1"/>
  <c r="C18" i="61"/>
  <c r="C16" i="61"/>
  <c r="G13" i="61"/>
  <c r="C73" i="61"/>
  <c r="C29" i="61"/>
  <c r="C19" i="61"/>
  <c r="C53" i="61"/>
  <c r="G58" i="61"/>
  <c r="G77" i="61"/>
  <c r="C77" i="61"/>
  <c r="G74" i="61"/>
  <c r="C74" i="61" s="1"/>
  <c r="G40" i="61"/>
  <c r="G8" i="61"/>
  <c r="G70" i="61"/>
  <c r="C70" i="61" s="1"/>
  <c r="G41" i="61"/>
  <c r="G64" i="61"/>
  <c r="C64" i="61" s="1"/>
  <c r="G61" i="61"/>
  <c r="C61" i="61" s="1"/>
  <c r="G37" i="61"/>
  <c r="C37" i="61" s="1"/>
  <c r="G26" i="61"/>
  <c r="G36" i="61"/>
  <c r="G17" i="61"/>
  <c r="C17" i="61" s="1"/>
  <c r="C86" i="61"/>
  <c r="C78" i="61"/>
  <c r="C10" i="61"/>
  <c r="C14" i="61"/>
  <c r="C72" i="61"/>
  <c r="C58" i="61"/>
  <c r="C69" i="61"/>
  <c r="C41" i="61"/>
  <c r="C25" i="61"/>
  <c r="C26" i="61" l="1"/>
  <c r="C23" i="61"/>
  <c r="C62" i="61"/>
  <c r="C40" i="61"/>
  <c r="C85" i="61" l="1"/>
  <c r="C81" i="61"/>
  <c r="C75" i="61"/>
  <c r="C39" i="61"/>
  <c r="C13" i="61"/>
  <c r="C36" i="61"/>
  <c r="C46" i="61" l="1"/>
  <c r="C8" i="61" l="1"/>
  <c r="C71" i="61"/>
  <c r="C21" i="61"/>
  <c r="C33" i="61"/>
  <c r="C9" i="61" l="1"/>
  <c r="C51" i="61"/>
  <c r="C12" i="61"/>
  <c r="C24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<sst xmlns="http://schemas.openxmlformats.org/spreadsheetml/2006/main" count="643" uniqueCount="331">
  <si>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</si>
  <si>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</si>
  <si>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</si>
  <si>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</si>
  <si>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</si>
  <si>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</si>
  <si>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</si>
  <si>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</si>
  <si>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</si>
  <si>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</si>
  <si>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</si>
  <si>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</si>
  <si>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</si>
  <si>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</si>
  <si>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</si>
  <si>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</si>
  <si>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</si>
  <si>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</si>
  <si>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</si>
  <si>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</si>
  <si>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</si>
  <si>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</si>
  <si>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</si>
  <si>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</si>
  <si>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</si>
  <si>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</si>
  <si>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</si>
  <si>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</si>
  <si>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</si>
  <si>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</si>
  <si>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</si>
  <si>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</si>
  <si>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</si>
  <si>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</si>
  <si>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</si>
  <si>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</si>
  <si>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</si>
  <si>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</si>
  <si>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</si>
  <si>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</si>
  <si>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</si>
  <si>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</si>
  <si>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</si>
  <si>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</si>
  <si>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</si>
  <si>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</si>
  <si>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</si>
  <si>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</si>
  <si>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</si>
  <si>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</si>
  <si>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</si>
  <si>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</si>
  <si>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</si>
  <si>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</si>
  <si>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</si>
  <si>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</si>
  <si>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</si>
  <si>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</si>
  <si>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</si>
  <si>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</si>
  <si>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</si>
  <si>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</si>
  <si>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</si>
  <si>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</si>
  <si>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</si>
  <si>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</si>
  <si>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</si>
  <si>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</si>
  <si>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</si>
  <si>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</si>
  <si>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</si>
  <si>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</si>
  <si>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</si>
  <si>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</si>
  <si>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</si>
  <si>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</si>
  <si>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</si>
  <si>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</si>
  <si>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</si>
  <si>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</si>
  <si>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</si>
  <si>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</si>
  <si>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</si>
  <si>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</si>
  <si>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</si>
  <si>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</si>
  <si>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</si>
  <si>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</si>
  <si>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</si>
  <si>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</si>
  <si>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</si>
  <si>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</si>
  <si>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</si>
  <si>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</si>
  <si>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</si>
  <si>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</si>
  <si>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</si>
  <si>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</si>
  <si>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</si>
  <si>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</si>
  <si>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</si>
  <si>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</si>
  <si>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</si>
  <si>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</si>
  <si>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</si>
  <si>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</si>
  <si>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</si>
  <si>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</si>
  <si>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</si>
  <si>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</si>
  <si>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</si>
  <si>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</si>
  <si>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</si>
  <si>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</si>
  <si>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</si>
  <si>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</si>
  <si>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</si>
  <si>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</si>
  <si>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</si>
  <si>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</si>
  <si>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</si>
  <si>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</si>
  <si>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</si>
  <si>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</si>
  <si>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</si>
  <si>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</si>
  <si>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</si>
  <si>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</si>
  <si>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</si>
  <si>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</si>
  <si>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</si>
  <si>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</si>
  <si>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</si>
  <si>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</si>
  <si>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</si>
  <si>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</si>
  <si>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</si>
  <si>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</si>
  <si>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</si>
  <si>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</si>
  <si>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</si>
  <si>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</si>
  <si>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</si>
  <si>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</si>
  <si>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</si>
  <si>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</si>
  <si>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</si>
  <si>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</si>
  <si>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</si>
  <si>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</si>
  <si>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</si>
  <si>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</si>
  <si>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</si>
  <si>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</si>
  <si>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</si>
  <si>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</si>
  <si>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</si>
  <si>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</si>
  <si>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</si>
  <si>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</si>
  <si>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</si>
  <si>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</si>
  <si>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</si>
  <si>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</si>
  <si>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</si>
  <si>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</si>
  <si>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</si>
  <si>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</si>
  <si>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</si>
  <si>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</si>
  <si>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</si>
  <si>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</si>
  <si>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</si>
  <si>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</si>
  <si>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</si>
  <si>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</si>
  <si>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</si>
  <si>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</si>
  <si>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</si>
  <si>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</si>
  <si>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</si>
  <si>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</si>
  <si>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</si>
  <si>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</si>
  <si>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</si>
  <si>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</si>
  <si>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</si>
  <si>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</si>
  <si>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</si>
  <si>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</si>
  <si>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</si>
  <si>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</si>
  <si>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</si>
  <si>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</si>
  <si>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</si>
  <si>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</si>
  <si>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</si>
  <si>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</si>
  <si>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</si>
  <si>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</si>
  <si>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</si>
  <si>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</si>
  <si>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</si>
  <si>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</si>
  <si>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</si>
  <si>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</si>
  <si>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</si>
  <si>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</si>
  <si>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</si>
  <si>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</si>
  <si>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</si>
  <si>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</si>
  <si>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</si>
  <si>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</si>
  <si>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</si>
  <si>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</si>
  <si>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</si>
  <si>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</si>
  <si>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</si>
  <si>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</si>
  <si>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</si>
  <si>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</si>
  <si>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</si>
  <si>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</si>
  <si>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</si>
  <si>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</si>
  <si>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</si>
  <si>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</si>
  <si>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</si>
  <si>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</si>
  <si>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</si>
  <si>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</si>
  <si>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</si>
  <si>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</si>
  <si>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</si>
  <si>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</si>
  <si>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</si>
  <si>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</si>
  <si>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</si>
  <si>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</si>
  <si>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</si>
  <si>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</si>
  <si>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</si>
  <si>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</si>
  <si>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Becker, Christi</t>
  </si>
  <si>
    <t>Becker, Randy</t>
  </si>
  <si>
    <t>Mauge, Harry</t>
  </si>
  <si>
    <t>ALUMNI SPORTS BAR &amp; GRILL</t>
  </si>
  <si>
    <t>Vela, Meredith</t>
  </si>
  <si>
    <t>Vela, Michael</t>
  </si>
  <si>
    <t>Mhoon, Kevin</t>
  </si>
  <si>
    <t>Ramos, David</t>
  </si>
  <si>
    <t>Bryant, Jennifer</t>
  </si>
  <si>
    <t>Golucke, Brenden</t>
  </si>
  <si>
    <t>Silva, Daniel</t>
  </si>
  <si>
    <t>Istel, Don</t>
  </si>
  <si>
    <t>VanOstran, Douglas</t>
  </si>
  <si>
    <t>Watson, Chris</t>
  </si>
  <si>
    <t>Furlow, Steven</t>
  </si>
  <si>
    <t>Brannon, Joe</t>
  </si>
  <si>
    <t>Oliver, Melissa</t>
  </si>
  <si>
    <t>Martin, Lindy</t>
  </si>
  <si>
    <t>Martin, Alaina</t>
  </si>
  <si>
    <t>Estrada, Tony</t>
  </si>
  <si>
    <t>Martin, Les</t>
  </si>
  <si>
    <t>Howey, Debbie</t>
  </si>
  <si>
    <t>Howey, Raymond</t>
  </si>
  <si>
    <t>Cross, Jeremy</t>
  </si>
  <si>
    <t>Ross, David</t>
  </si>
  <si>
    <t>Kearnes, Bill</t>
  </si>
  <si>
    <t>7/1-7/6</t>
  </si>
  <si>
    <t>7/8-7/13</t>
  </si>
  <si>
    <t>7/15-7/20</t>
  </si>
  <si>
    <t>7/22-7/27</t>
  </si>
  <si>
    <t>7/29-8/3</t>
  </si>
  <si>
    <t>8/5-8/10</t>
  </si>
  <si>
    <t>8/12-8/17</t>
  </si>
  <si>
    <t>8/19-8/24</t>
  </si>
  <si>
    <t>$410 CASH PRIZE</t>
  </si>
  <si>
    <t>Fair, Eddie</t>
  </si>
  <si>
    <t>Harrison, Michael</t>
  </si>
  <si>
    <t>Brown, Casey</t>
  </si>
  <si>
    <t>Linscome, James</t>
  </si>
  <si>
    <t>Roy, Abel</t>
  </si>
  <si>
    <t>Magbee, Jared</t>
  </si>
  <si>
    <t>Sneed, Dustyn</t>
  </si>
  <si>
    <t>Oliver, Barry</t>
  </si>
  <si>
    <t>Caserotti, John</t>
  </si>
  <si>
    <t>Broussard, Brad</t>
  </si>
  <si>
    <t>Lynn, Ryan</t>
  </si>
  <si>
    <t>Bremer, Demetra</t>
  </si>
  <si>
    <t>Bremer, Manny</t>
  </si>
  <si>
    <t>Cook, Tim</t>
  </si>
  <si>
    <t>King, Brad</t>
  </si>
  <si>
    <t>Kellum, Jimmy</t>
  </si>
  <si>
    <t>Vrbnjak, Sanjin</t>
  </si>
  <si>
    <t>Higgs, Nick</t>
  </si>
  <si>
    <t>Degroote, Scott</t>
  </si>
  <si>
    <t>Whitman, Cody</t>
  </si>
  <si>
    <t>Garman, Watson</t>
  </si>
  <si>
    <t>Davis, Chris</t>
  </si>
  <si>
    <t>Davis, Brenda</t>
  </si>
  <si>
    <t>Simmons, Kevin</t>
  </si>
  <si>
    <t>Durham, Jay</t>
  </si>
  <si>
    <t>Johnson, Kristen</t>
  </si>
  <si>
    <t>Quirones, Deangelo</t>
  </si>
  <si>
    <t>Humphrey, Brynden</t>
  </si>
  <si>
    <t>Hill, Karson</t>
  </si>
  <si>
    <t>Robbins, Jessica</t>
  </si>
  <si>
    <t>Starkey, Jan</t>
  </si>
  <si>
    <t>Koonce, Jeremy</t>
  </si>
  <si>
    <t>Starkey, David</t>
  </si>
  <si>
    <t>Franke, Michelle</t>
  </si>
  <si>
    <t>Benavides, Paul</t>
  </si>
  <si>
    <t>Melendez, Richard</t>
  </si>
  <si>
    <t>Elkins, Brad</t>
  </si>
  <si>
    <t>Martin, Karen</t>
  </si>
  <si>
    <t>Hayes, Brian</t>
  </si>
  <si>
    <t>Davidson, Brenda</t>
  </si>
  <si>
    <t>Hayes, Judy</t>
  </si>
  <si>
    <t>Miller, Trent</t>
  </si>
  <si>
    <t>Hardcastle, Jeff</t>
  </si>
  <si>
    <t>Ose, Trever</t>
  </si>
  <si>
    <t>Hudson, Abel</t>
  </si>
  <si>
    <t>Bremer, Holden</t>
  </si>
  <si>
    <t>Munoz, Hector</t>
  </si>
  <si>
    <t>QUARTERLY EVENT:  SUNDAY 9/7/25</t>
  </si>
  <si>
    <t>8/26-9/2</t>
  </si>
  <si>
    <t>Drapalik, Kelly</t>
  </si>
  <si>
    <t>Hayes, Melissa</t>
  </si>
  <si>
    <t>Drapalik, Joe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</si>
</sst>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2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5" fillId="24" borderId="10" xfId="0" applyFont="1" applyFill="1" applyBorder="1" applyAlignment="1">
      <alignment horizontal="center"/>
    </xf>
    <xf numFmtId="164" fontId="35" fillId="24" borderId="10" xfId="0" applyNumberFormat="1" applyFont="1" applyFill="1" applyBorder="1" applyAlignment="1">
      <alignment horizontal="center"/>
    </xf>
    <xf numFmtId="1" fontId="37" fillId="0" borderId="10" xfId="37" applyNumberFormat="1" applyFont="1" applyFill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1" fontId="37" fillId="26" borderId="10" xfId="37" applyNumberFormat="1" applyFont="1" applyFill="1" applyBorder="1" applyAlignment="1">
      <alignment horizontal="center" wrapText="1"/>
    </xf>
    <xf numFmtId="1" fontId="37" fillId="27" borderId="10" xfId="37" applyNumberFormat="1" applyFont="1" applyFill="1" applyBorder="1" applyAlignment="1">
      <alignment horizontal="center" wrapText="1"/>
    </xf>
    <xf numFmtId="0" fontId="36" fillId="28" borderId="10" xfId="0" applyFont="1" applyFill="1" applyBorder="1" applyAlignment="1">
      <alignment horizontal="center" wrapText="1"/>
    </xf>
    <xf numFmtId="1" fontId="37" fillId="28" borderId="10" xfId="37" applyNumberFormat="1" applyFont="1" applyFill="1" applyBorder="1" applyAlignment="1">
      <alignment horizontal="center" wrapText="1"/>
    </xf>
    <xf numFmtId="0" fontId="36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tabSelected="1" workbookViewId="0">
      <selection activeCell="O8" sqref="O8"/>
    </sheetView>
  </sheetViews>
  <sheetFormatPr defaultRowHeight="12.75" x14ac:dyDescent="0.2"/>
  <cols>
    <col min="1" max="1" width="6.85546875" customWidth="1"/>
    <col min="2" max="2" width="18.85546875" customWidth="1"/>
    <col min="3" max="3" width="8.140625" customWidth="1"/>
    <col min="4" max="6" width="5.28515625" customWidth="1"/>
    <col min="7" max="7" width="6.85546875" customWidth="1"/>
    <col min="8" max="8" width="7.28515625" customWidth="1"/>
    <col min="9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247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326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278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>
        <v>45823</v>
      </c>
      <c r="E7" s="18">
        <v>45830</v>
      </c>
      <c r="F7" s="18">
        <v>45837</v>
      </c>
      <c r="G7" s="18" t="s">
        <v>270</v>
      </c>
      <c r="H7" s="18" t="s">
        <v>271</v>
      </c>
      <c r="I7" s="18" t="s">
        <v>272</v>
      </c>
      <c r="J7" s="18" t="s">
        <v>273</v>
      </c>
      <c r="K7" s="18" t="s">
        <v>274</v>
      </c>
      <c r="L7" s="18" t="s">
        <v>275</v>
      </c>
      <c r="M7" s="18" t="s">
        <v>276</v>
      </c>
      <c r="N7" s="18" t="s">
        <v>277</v>
      </c>
      <c r="O7" s="18" t="s">
        <v>327</v>
      </c>
    </row>
    <row r="8" spans="1:15" ht="15" customHeight="1" x14ac:dyDescent="0.2">
      <c r="A8" s="20">
        <v>1</v>
      </c>
      <c r="B8" s="20" t="s">
        <v>248</v>
      </c>
      <c r="C8" s="22">
        <f>SUM(D8:O8)</f>
        <v>6300</v>
      </c>
      <c r="D8" s="19">
        <v>475</v>
      </c>
      <c r="E8" s="19">
        <v>475</v>
      </c>
      <c r="F8" s="19">
        <v>0</v>
      </c>
      <c r="G8" s="19">
        <f>250</f>
        <v>250</v>
      </c>
      <c r="H8" s="19">
        <f>300+300</f>
        <v>600</v>
      </c>
      <c r="I8" s="19">
        <f>325</f>
        <v>325</v>
      </c>
      <c r="J8" s="19">
        <f>375+225</f>
        <v>600</v>
      </c>
      <c r="K8" s="19">
        <f>425+350</f>
        <v>775</v>
      </c>
      <c r="L8" s="19">
        <f>175+300</f>
        <v>475</v>
      </c>
      <c r="M8" s="19">
        <f>325+425</f>
        <v>750</v>
      </c>
      <c r="N8" s="19">
        <f>425+375</f>
        <v>800</v>
      </c>
      <c r="O8" s="19">
        <f>475+300</f>
        <v>775</v>
      </c>
    </row>
    <row r="9" spans="1:15" ht="15" customHeight="1" x14ac:dyDescent="0.2">
      <c r="A9" s="20">
        <v>2</v>
      </c>
      <c r="B9" s="20" t="s">
        <v>229</v>
      </c>
      <c r="C9" s="22">
        <f>SUM(D9:O9)</f>
        <v>6000</v>
      </c>
      <c r="D9" s="19">
        <v>375</v>
      </c>
      <c r="E9" s="19">
        <v>375</v>
      </c>
      <c r="F9" s="19">
        <v>425</v>
      </c>
      <c r="G9" s="19">
        <v>275</v>
      </c>
      <c r="H9" s="19">
        <f>475+225</f>
        <v>700</v>
      </c>
      <c r="I9" s="19">
        <f>225+575</f>
        <v>800</v>
      </c>
      <c r="J9" s="19">
        <v>0</v>
      </c>
      <c r="K9" s="19">
        <v>575</v>
      </c>
      <c r="L9" s="19">
        <f>575+475+145</f>
        <v>1195</v>
      </c>
      <c r="M9" s="19">
        <f>145+375</f>
        <v>520</v>
      </c>
      <c r="N9" s="19">
        <f>375+160</f>
        <v>535</v>
      </c>
      <c r="O9" s="19">
        <f>225</f>
        <v>225</v>
      </c>
    </row>
    <row r="10" spans="1:15" ht="15" customHeight="1" x14ac:dyDescent="0.2">
      <c r="A10" s="20">
        <v>3</v>
      </c>
      <c r="B10" s="20" t="s">
        <v>266</v>
      </c>
      <c r="C10" s="22">
        <f>SUM(D10:O10)</f>
        <v>4630</v>
      </c>
      <c r="D10" s="19">
        <v>0</v>
      </c>
      <c r="E10" s="19">
        <v>0</v>
      </c>
      <c r="F10" s="19">
        <v>160</v>
      </c>
      <c r="G10" s="19">
        <v>145</v>
      </c>
      <c r="H10" s="19">
        <f>275+425</f>
        <v>700</v>
      </c>
      <c r="I10" s="19">
        <v>375</v>
      </c>
      <c r="J10" s="19">
        <f>475+325</f>
        <v>800</v>
      </c>
      <c r="K10" s="19">
        <f>175+375</f>
        <v>550</v>
      </c>
      <c r="L10" s="19">
        <f>350+200+225</f>
        <v>775</v>
      </c>
      <c r="M10" s="19">
        <v>300</v>
      </c>
      <c r="N10" s="19">
        <f>575</f>
        <v>575</v>
      </c>
      <c r="O10" s="19">
        <f>250</f>
        <v>250</v>
      </c>
    </row>
    <row r="11" spans="1:15" ht="15" customHeight="1" x14ac:dyDescent="0.2">
      <c r="A11" s="20">
        <v>4</v>
      </c>
      <c r="B11" s="20" t="s">
        <v>297</v>
      </c>
      <c r="C11" s="22">
        <f>SUM(D11:O11)</f>
        <v>4525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f>250+475</f>
        <v>725</v>
      </c>
      <c r="J11" s="19">
        <f>425+250</f>
        <v>675</v>
      </c>
      <c r="K11" s="19">
        <f>325+175</f>
        <v>500</v>
      </c>
      <c r="L11" s="19">
        <f>300+175+300</f>
        <v>775</v>
      </c>
      <c r="M11" s="19">
        <f>200+175</f>
        <v>375</v>
      </c>
      <c r="N11" s="19">
        <f>300+475</f>
        <v>775</v>
      </c>
      <c r="O11" s="19">
        <f>325+375</f>
        <v>700</v>
      </c>
    </row>
    <row r="12" spans="1:15" ht="15" customHeight="1" x14ac:dyDescent="0.2">
      <c r="A12" s="20">
        <v>5</v>
      </c>
      <c r="B12" s="20" t="s">
        <v>244</v>
      </c>
      <c r="C12" s="22">
        <f>SUM(D12:O12)</f>
        <v>4410</v>
      </c>
      <c r="D12" s="19">
        <v>425</v>
      </c>
      <c r="E12" s="19">
        <v>0</v>
      </c>
      <c r="F12" s="19">
        <v>0</v>
      </c>
      <c r="G12" s="19">
        <v>575</v>
      </c>
      <c r="H12" s="19">
        <f>325+160</f>
        <v>485</v>
      </c>
      <c r="I12" s="19">
        <f>115+250</f>
        <v>365</v>
      </c>
      <c r="J12" s="19">
        <f>250</f>
        <v>250</v>
      </c>
      <c r="K12" s="19">
        <f>160+250</f>
        <v>410</v>
      </c>
      <c r="L12" s="19">
        <f>250+375+475</f>
        <v>1100</v>
      </c>
      <c r="M12" s="19">
        <v>0</v>
      </c>
      <c r="N12" s="19">
        <f>175+200</f>
        <v>375</v>
      </c>
      <c r="O12" s="19">
        <f>425</f>
        <v>425</v>
      </c>
    </row>
    <row r="13" spans="1:15" ht="15" customHeight="1" x14ac:dyDescent="0.2">
      <c r="A13" s="20">
        <v>6</v>
      </c>
      <c r="B13" s="20" t="s">
        <v>249</v>
      </c>
      <c r="C13" s="22">
        <f>SUM(D13:O13)</f>
        <v>4375</v>
      </c>
      <c r="D13" s="19">
        <v>575</v>
      </c>
      <c r="E13" s="19">
        <v>325</v>
      </c>
      <c r="F13" s="19">
        <v>0</v>
      </c>
      <c r="G13" s="19">
        <f>145+160</f>
        <v>305</v>
      </c>
      <c r="H13" s="19">
        <v>115</v>
      </c>
      <c r="I13" s="19">
        <f>475</f>
        <v>475</v>
      </c>
      <c r="J13" s="19">
        <f>145+200</f>
        <v>345</v>
      </c>
      <c r="K13" s="19">
        <f>200+130</f>
        <v>330</v>
      </c>
      <c r="L13" s="19">
        <v>0</v>
      </c>
      <c r="M13" s="19">
        <f>130+225</f>
        <v>355</v>
      </c>
      <c r="N13" s="19">
        <f>275+425</f>
        <v>700</v>
      </c>
      <c r="O13" s="19">
        <f>275+575</f>
        <v>850</v>
      </c>
    </row>
    <row r="14" spans="1:15" ht="15" customHeight="1" x14ac:dyDescent="0.2">
      <c r="A14" s="20">
        <v>7</v>
      </c>
      <c r="B14" s="20" t="s">
        <v>265</v>
      </c>
      <c r="C14" s="22">
        <f>SUM(D14:O14)</f>
        <v>3870</v>
      </c>
      <c r="D14" s="19">
        <v>0</v>
      </c>
      <c r="E14" s="19">
        <v>0</v>
      </c>
      <c r="F14" s="19">
        <v>175</v>
      </c>
      <c r="G14" s="19">
        <v>0</v>
      </c>
      <c r="H14" s="19">
        <f>375+200</f>
        <v>575</v>
      </c>
      <c r="I14" s="19">
        <f>200</f>
        <v>200</v>
      </c>
      <c r="J14" s="19">
        <f>275+130</f>
        <v>405</v>
      </c>
      <c r="K14" s="19">
        <f>475+300</f>
        <v>775</v>
      </c>
      <c r="L14" s="19">
        <f>225+225+350</f>
        <v>800</v>
      </c>
      <c r="M14" s="19">
        <v>575</v>
      </c>
      <c r="N14" s="19">
        <f>250</f>
        <v>250</v>
      </c>
      <c r="O14" s="19">
        <f>115</f>
        <v>115</v>
      </c>
    </row>
    <row r="15" spans="1:15" ht="15" customHeight="1" x14ac:dyDescent="0.2">
      <c r="A15" s="20">
        <v>8</v>
      </c>
      <c r="B15" s="20" t="s">
        <v>296</v>
      </c>
      <c r="C15" s="22">
        <f>SUM(D15:O15)</f>
        <v>3715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f>275+200</f>
        <v>475</v>
      </c>
      <c r="J15" s="19">
        <f>325+300</f>
        <v>625</v>
      </c>
      <c r="K15" s="19">
        <v>325</v>
      </c>
      <c r="L15" s="19">
        <f>115+275+575</f>
        <v>965</v>
      </c>
      <c r="M15" s="19">
        <f>475+130</f>
        <v>605</v>
      </c>
      <c r="N15" s="19">
        <f>145</f>
        <v>145</v>
      </c>
      <c r="O15" s="19">
        <f>300+275</f>
        <v>575</v>
      </c>
    </row>
    <row r="16" spans="1:15" ht="15" customHeight="1" x14ac:dyDescent="0.2">
      <c r="A16" s="20">
        <v>9</v>
      </c>
      <c r="B16" s="20" t="s">
        <v>290</v>
      </c>
      <c r="C16" s="22">
        <f>SUM(D16:O16)</f>
        <v>3485</v>
      </c>
      <c r="D16" s="19">
        <v>0</v>
      </c>
      <c r="E16" s="19">
        <v>0</v>
      </c>
      <c r="F16" s="19">
        <v>0</v>
      </c>
      <c r="G16" s="19">
        <v>130</v>
      </c>
      <c r="H16" s="19">
        <f>575+350</f>
        <v>925</v>
      </c>
      <c r="I16" s="19">
        <f>145+130</f>
        <v>275</v>
      </c>
      <c r="J16" s="19">
        <f>200+115</f>
        <v>315</v>
      </c>
      <c r="K16" s="19">
        <f>145+200</f>
        <v>345</v>
      </c>
      <c r="L16" s="19">
        <v>0</v>
      </c>
      <c r="M16" s="19">
        <f>225+475</f>
        <v>700</v>
      </c>
      <c r="N16" s="19">
        <f>225+145</f>
        <v>370</v>
      </c>
      <c r="O16" s="19">
        <f>200+225</f>
        <v>425</v>
      </c>
    </row>
    <row r="17" spans="1:15" ht="15" customHeight="1" x14ac:dyDescent="0.2">
      <c r="A17" s="20">
        <v>10</v>
      </c>
      <c r="B17" s="20" t="s">
        <v>268</v>
      </c>
      <c r="C17" s="22">
        <f>SUM(D17:O17)</f>
        <v>3460</v>
      </c>
      <c r="D17" s="19">
        <v>0</v>
      </c>
      <c r="E17" s="19">
        <v>0</v>
      </c>
      <c r="F17" s="19">
        <v>130</v>
      </c>
      <c r="G17" s="19">
        <f>575</f>
        <v>575</v>
      </c>
      <c r="H17" s="19">
        <f>145</f>
        <v>145</v>
      </c>
      <c r="I17" s="19">
        <v>325</v>
      </c>
      <c r="J17" s="19">
        <v>0</v>
      </c>
      <c r="K17" s="19">
        <v>275</v>
      </c>
      <c r="L17" s="19">
        <f>375+160</f>
        <v>535</v>
      </c>
      <c r="M17" s="19">
        <v>250</v>
      </c>
      <c r="N17" s="19">
        <v>300</v>
      </c>
      <c r="O17" s="19">
        <f>575+350</f>
        <v>925</v>
      </c>
    </row>
    <row r="18" spans="1:15" ht="15" customHeight="1" x14ac:dyDescent="0.2">
      <c r="A18" s="20">
        <v>11</v>
      </c>
      <c r="B18" s="20" t="s">
        <v>292</v>
      </c>
      <c r="C18" s="21">
        <f>SUM(D18:O18)</f>
        <v>3375</v>
      </c>
      <c r="D18" s="19">
        <v>0</v>
      </c>
      <c r="E18" s="19">
        <v>0</v>
      </c>
      <c r="F18" s="19">
        <v>0</v>
      </c>
      <c r="G18" s="19">
        <v>0</v>
      </c>
      <c r="H18" s="19">
        <f>425+575</f>
        <v>1000</v>
      </c>
      <c r="I18" s="19">
        <f>575+425</f>
        <v>1000</v>
      </c>
      <c r="J18" s="19">
        <f>225</f>
        <v>225</v>
      </c>
      <c r="K18" s="19">
        <f>250+160</f>
        <v>410</v>
      </c>
      <c r="L18" s="19">
        <f>275+350</f>
        <v>625</v>
      </c>
      <c r="M18" s="19">
        <v>0</v>
      </c>
      <c r="N18" s="19">
        <v>0</v>
      </c>
      <c r="O18" s="19">
        <f>115</f>
        <v>115</v>
      </c>
    </row>
    <row r="19" spans="1:15" ht="15" customHeight="1" x14ac:dyDescent="0.2">
      <c r="A19" s="20">
        <v>12</v>
      </c>
      <c r="B19" s="20" t="s">
        <v>288</v>
      </c>
      <c r="C19" s="21">
        <f>SUM(D19:O19)</f>
        <v>2910</v>
      </c>
      <c r="D19" s="19">
        <v>0</v>
      </c>
      <c r="E19" s="19">
        <v>0</v>
      </c>
      <c r="F19" s="19">
        <v>0</v>
      </c>
      <c r="G19" s="19">
        <v>350</v>
      </c>
      <c r="H19" s="19">
        <v>250</v>
      </c>
      <c r="I19" s="19">
        <v>175</v>
      </c>
      <c r="J19" s="19">
        <v>350</v>
      </c>
      <c r="K19" s="19">
        <v>475</v>
      </c>
      <c r="L19" s="19">
        <f>160+145+130</f>
        <v>435</v>
      </c>
      <c r="M19" s="19">
        <v>350</v>
      </c>
      <c r="N19" s="19">
        <v>350</v>
      </c>
      <c r="O19" s="19">
        <f>175</f>
        <v>175</v>
      </c>
    </row>
    <row r="20" spans="1:15" ht="15" customHeight="1" x14ac:dyDescent="0.2">
      <c r="A20" s="20">
        <v>13</v>
      </c>
      <c r="B20" s="20" t="s">
        <v>303</v>
      </c>
      <c r="C20" s="21">
        <f>SUM(D20:O20)</f>
        <v>2765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f>300+475</f>
        <v>775</v>
      </c>
      <c r="K20" s="19">
        <f>350</f>
        <v>350</v>
      </c>
      <c r="L20" s="19">
        <v>200</v>
      </c>
      <c r="M20" s="19">
        <f>575</f>
        <v>575</v>
      </c>
      <c r="N20" s="19">
        <f>115+575</f>
        <v>690</v>
      </c>
      <c r="O20" s="19">
        <f>175</f>
        <v>175</v>
      </c>
    </row>
    <row r="21" spans="1:15" ht="15" customHeight="1" x14ac:dyDescent="0.2">
      <c r="A21" s="20">
        <v>14</v>
      </c>
      <c r="B21" s="20" t="s">
        <v>195</v>
      </c>
      <c r="C21" s="21">
        <f>SUM(D21:O21)</f>
        <v>2655</v>
      </c>
      <c r="D21" s="19">
        <v>160</v>
      </c>
      <c r="E21" s="19">
        <v>0</v>
      </c>
      <c r="F21" s="19">
        <v>375</v>
      </c>
      <c r="G21" s="19">
        <v>375</v>
      </c>
      <c r="H21" s="19">
        <f>160+475</f>
        <v>635</v>
      </c>
      <c r="I21" s="19">
        <f>350+375</f>
        <v>725</v>
      </c>
      <c r="J21" s="19">
        <v>0</v>
      </c>
      <c r="K21" s="19">
        <v>0</v>
      </c>
      <c r="L21" s="19">
        <v>160</v>
      </c>
      <c r="M21" s="19">
        <v>0</v>
      </c>
      <c r="N21" s="19">
        <v>225</v>
      </c>
      <c r="O21" s="19">
        <v>0</v>
      </c>
    </row>
    <row r="22" spans="1:15" ht="15" customHeight="1" x14ac:dyDescent="0.2">
      <c r="A22" s="20">
        <v>15</v>
      </c>
      <c r="B22" s="20" t="s">
        <v>294</v>
      </c>
      <c r="C22" s="21">
        <f>SUM(D22:O22)</f>
        <v>2290</v>
      </c>
      <c r="D22" s="19">
        <v>0</v>
      </c>
      <c r="E22" s="19">
        <v>0</v>
      </c>
      <c r="F22" s="19">
        <v>0</v>
      </c>
      <c r="G22" s="19">
        <v>0</v>
      </c>
      <c r="H22" s="19">
        <f>130</f>
        <v>130</v>
      </c>
      <c r="I22" s="19">
        <f>160</f>
        <v>160</v>
      </c>
      <c r="J22" s="19">
        <f>350</f>
        <v>350</v>
      </c>
      <c r="K22" s="19">
        <v>0</v>
      </c>
      <c r="L22" s="19">
        <f>145+425</f>
        <v>570</v>
      </c>
      <c r="M22" s="19">
        <f>160+325</f>
        <v>485</v>
      </c>
      <c r="N22" s="19">
        <f>350+115</f>
        <v>465</v>
      </c>
      <c r="O22" s="19">
        <f>130</f>
        <v>130</v>
      </c>
    </row>
    <row r="23" spans="1:15" ht="15" customHeight="1" x14ac:dyDescent="0.2">
      <c r="A23" s="20">
        <v>16</v>
      </c>
      <c r="B23" s="20" t="s">
        <v>259</v>
      </c>
      <c r="C23" s="21">
        <f>SUM(D23:O23)</f>
        <v>2065</v>
      </c>
      <c r="D23" s="19">
        <v>0</v>
      </c>
      <c r="E23" s="19">
        <v>275</v>
      </c>
      <c r="F23" s="19">
        <v>200</v>
      </c>
      <c r="G23" s="19">
        <v>250</v>
      </c>
      <c r="H23" s="19">
        <f>200+325</f>
        <v>525</v>
      </c>
      <c r="I23" s="19">
        <v>0</v>
      </c>
      <c r="J23" s="19">
        <v>0</v>
      </c>
      <c r="K23" s="19">
        <f>275+425</f>
        <v>700</v>
      </c>
      <c r="L23" s="19">
        <v>0</v>
      </c>
      <c r="M23" s="19">
        <f>115</f>
        <v>115</v>
      </c>
      <c r="N23" s="19">
        <v>0</v>
      </c>
      <c r="O23" s="19">
        <v>0</v>
      </c>
    </row>
    <row r="24" spans="1:15" ht="15" customHeight="1" x14ac:dyDescent="0.2">
      <c r="A24" s="20">
        <v>16</v>
      </c>
      <c r="B24" s="20" t="s">
        <v>250</v>
      </c>
      <c r="C24" s="21">
        <f>SUM(D24:O24)</f>
        <v>2065</v>
      </c>
      <c r="D24" s="19">
        <v>350</v>
      </c>
      <c r="E24" s="19">
        <v>300</v>
      </c>
      <c r="F24" s="19">
        <v>0</v>
      </c>
      <c r="G24" s="19">
        <v>175</v>
      </c>
      <c r="H24" s="19">
        <f>115+275</f>
        <v>390</v>
      </c>
      <c r="I24" s="19">
        <f>300</f>
        <v>300</v>
      </c>
      <c r="J24" s="19">
        <v>0</v>
      </c>
      <c r="K24" s="19">
        <v>0</v>
      </c>
      <c r="L24" s="19">
        <f>130</f>
        <v>130</v>
      </c>
      <c r="M24" s="19">
        <f>275+145</f>
        <v>420</v>
      </c>
      <c r="N24" s="19">
        <v>0</v>
      </c>
      <c r="O24" s="19">
        <v>0</v>
      </c>
    </row>
    <row r="25" spans="1:15" ht="15" customHeight="1" x14ac:dyDescent="0.2">
      <c r="A25" s="20">
        <v>17</v>
      </c>
      <c r="B25" s="20" t="s">
        <v>260</v>
      </c>
      <c r="C25" s="21">
        <f>SUM(D25:O25)</f>
        <v>1640</v>
      </c>
      <c r="D25" s="19">
        <v>0</v>
      </c>
      <c r="E25" s="19">
        <v>0</v>
      </c>
      <c r="F25" s="19">
        <v>575</v>
      </c>
      <c r="G25" s="19">
        <v>200</v>
      </c>
      <c r="H25" s="19">
        <v>175</v>
      </c>
      <c r="I25" s="19">
        <v>0</v>
      </c>
      <c r="J25" s="19">
        <v>0</v>
      </c>
      <c r="K25" s="19">
        <v>0</v>
      </c>
      <c r="L25" s="19">
        <f>115+375</f>
        <v>490</v>
      </c>
      <c r="M25" s="19">
        <v>200</v>
      </c>
      <c r="N25" s="19">
        <v>0</v>
      </c>
      <c r="O25" s="19">
        <v>0</v>
      </c>
    </row>
    <row r="26" spans="1:15" ht="15" customHeight="1" x14ac:dyDescent="0.2">
      <c r="A26" s="20">
        <v>18</v>
      </c>
      <c r="B26" s="20" t="s">
        <v>279</v>
      </c>
      <c r="C26" s="21">
        <f>SUM(D26:O26)</f>
        <v>1525</v>
      </c>
      <c r="D26" s="19">
        <v>0</v>
      </c>
      <c r="E26" s="19">
        <v>0</v>
      </c>
      <c r="F26" s="19">
        <v>0</v>
      </c>
      <c r="G26" s="19">
        <f>425</f>
        <v>425</v>
      </c>
      <c r="H26" s="19">
        <f>350</f>
        <v>350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325</v>
      </c>
      <c r="O26" s="19">
        <f>425</f>
        <v>425</v>
      </c>
    </row>
    <row r="27" spans="1:15" ht="15" customHeight="1" x14ac:dyDescent="0.2">
      <c r="A27" s="20">
        <v>19</v>
      </c>
      <c r="B27" s="20" t="s">
        <v>286</v>
      </c>
      <c r="C27" s="21">
        <f>SUM(D27:O27)</f>
        <v>1480</v>
      </c>
      <c r="D27" s="19">
        <v>0</v>
      </c>
      <c r="E27" s="19">
        <v>0</v>
      </c>
      <c r="F27" s="19">
        <v>300</v>
      </c>
      <c r="G27" s="19">
        <f>115+300</f>
        <v>415</v>
      </c>
      <c r="H27" s="19">
        <v>130</v>
      </c>
      <c r="I27" s="19">
        <v>160</v>
      </c>
      <c r="J27" s="19">
        <v>0</v>
      </c>
      <c r="K27" s="19">
        <v>115</v>
      </c>
      <c r="L27" s="19">
        <v>0</v>
      </c>
      <c r="M27" s="19">
        <v>160</v>
      </c>
      <c r="N27" s="19">
        <v>0</v>
      </c>
      <c r="O27" s="19">
        <f>200</f>
        <v>200</v>
      </c>
    </row>
    <row r="28" spans="1:15" ht="15" customHeight="1" x14ac:dyDescent="0.2">
      <c r="A28" s="20">
        <v>20</v>
      </c>
      <c r="B28" s="20" t="s">
        <v>293</v>
      </c>
      <c r="C28" s="21">
        <f>SUM(D28:O28)</f>
        <v>1395</v>
      </c>
      <c r="D28" s="19">
        <v>0</v>
      </c>
      <c r="E28" s="19">
        <v>0</v>
      </c>
      <c r="F28" s="19">
        <v>0</v>
      </c>
      <c r="G28" s="19">
        <v>0</v>
      </c>
      <c r="H28" s="19">
        <f>225</f>
        <v>225</v>
      </c>
      <c r="I28" s="19">
        <v>0</v>
      </c>
      <c r="J28" s="19">
        <f>130+275</f>
        <v>405</v>
      </c>
      <c r="K28" s="19">
        <f>115</f>
        <v>115</v>
      </c>
      <c r="L28" s="19">
        <f>275</f>
        <v>275</v>
      </c>
      <c r="M28" s="19">
        <v>0</v>
      </c>
      <c r="N28" s="19">
        <v>0</v>
      </c>
      <c r="O28" s="19">
        <f>375</f>
        <v>375</v>
      </c>
    </row>
    <row r="29" spans="1:15" ht="15" customHeight="1" x14ac:dyDescent="0.2">
      <c r="A29" s="20">
        <v>21</v>
      </c>
      <c r="B29" s="20" t="s">
        <v>317</v>
      </c>
      <c r="C29" s="21">
        <f>SUM(D29:O29)</f>
        <v>1360</v>
      </c>
      <c r="D29" s="19">
        <v>0</v>
      </c>
      <c r="E29" s="19">
        <v>0</v>
      </c>
      <c r="F29" s="19">
        <v>0</v>
      </c>
      <c r="G29" s="19">
        <v>325</v>
      </c>
      <c r="H29" s="19">
        <v>0</v>
      </c>
      <c r="I29" s="19">
        <v>0</v>
      </c>
      <c r="J29" s="19">
        <v>0</v>
      </c>
      <c r="K29" s="19">
        <v>0</v>
      </c>
      <c r="L29" s="19">
        <f>325+275</f>
        <v>600</v>
      </c>
      <c r="M29" s="19">
        <v>0</v>
      </c>
      <c r="N29" s="19">
        <v>275</v>
      </c>
      <c r="O29" s="19">
        <f>160</f>
        <v>160</v>
      </c>
    </row>
    <row r="30" spans="1:15" ht="15" customHeight="1" x14ac:dyDescent="0.2">
      <c r="A30" s="20">
        <v>22</v>
      </c>
      <c r="B30" s="20" t="s">
        <v>257</v>
      </c>
      <c r="C30" s="21">
        <f>SUM(D30:O30)</f>
        <v>1325</v>
      </c>
      <c r="D30" s="19">
        <v>275</v>
      </c>
      <c r="E30" s="19">
        <v>575</v>
      </c>
      <c r="F30" s="19">
        <v>475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</row>
    <row r="31" spans="1:15" ht="15" customHeight="1" x14ac:dyDescent="0.2">
      <c r="A31" s="20">
        <v>23</v>
      </c>
      <c r="B31" s="20" t="s">
        <v>300</v>
      </c>
      <c r="C31" s="21">
        <f>SUM(D31:O31)</f>
        <v>1220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275</v>
      </c>
      <c r="J31" s="19">
        <v>0</v>
      </c>
      <c r="K31" s="19">
        <v>0</v>
      </c>
      <c r="L31" s="19">
        <v>325</v>
      </c>
      <c r="M31" s="19">
        <v>0</v>
      </c>
      <c r="N31" s="19">
        <v>0</v>
      </c>
      <c r="O31" s="19">
        <f>145+475</f>
        <v>620</v>
      </c>
    </row>
    <row r="32" spans="1:15" ht="15" customHeight="1" x14ac:dyDescent="0.2">
      <c r="A32" s="20">
        <v>24</v>
      </c>
      <c r="B32" s="20" t="s">
        <v>310</v>
      </c>
      <c r="C32" s="21">
        <f>SUM(D32:O32)</f>
        <v>1150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f>225</f>
        <v>225</v>
      </c>
      <c r="L32" s="19">
        <f>425</f>
        <v>425</v>
      </c>
      <c r="M32" s="19">
        <f>175</f>
        <v>175</v>
      </c>
      <c r="N32" s="19">
        <f>325</f>
        <v>325</v>
      </c>
      <c r="O32" s="19">
        <v>0</v>
      </c>
    </row>
    <row r="33" spans="1:15" ht="15" customHeight="1" x14ac:dyDescent="0.2">
      <c r="A33" s="20">
        <v>24</v>
      </c>
      <c r="B33" s="20" t="s">
        <v>245</v>
      </c>
      <c r="C33" s="21">
        <f>SUM(D33:O33)</f>
        <v>1050</v>
      </c>
      <c r="D33" s="19">
        <v>300</v>
      </c>
      <c r="E33" s="19">
        <v>0</v>
      </c>
      <c r="F33" s="19">
        <v>0</v>
      </c>
      <c r="G33" s="19">
        <v>0</v>
      </c>
      <c r="H33" s="19">
        <f>250</f>
        <v>250</v>
      </c>
      <c r="I33" s="19">
        <v>225</v>
      </c>
      <c r="J33" s="19">
        <f>160</f>
        <v>160</v>
      </c>
      <c r="K33" s="19">
        <v>0</v>
      </c>
      <c r="L33" s="19">
        <v>115</v>
      </c>
      <c r="M33" s="19">
        <v>0</v>
      </c>
      <c r="N33" s="19">
        <v>0</v>
      </c>
      <c r="O33" s="19">
        <v>0</v>
      </c>
    </row>
    <row r="34" spans="1:15" ht="15" customHeight="1" x14ac:dyDescent="0.2">
      <c r="A34" s="20">
        <v>25</v>
      </c>
      <c r="B34" s="20" t="s">
        <v>313</v>
      </c>
      <c r="C34" s="21">
        <f>SUM(D34:O34)</f>
        <v>840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f>475</f>
        <v>475</v>
      </c>
      <c r="M34" s="19">
        <f>250+115</f>
        <v>365</v>
      </c>
      <c r="N34" s="19">
        <v>0</v>
      </c>
      <c r="O34" s="19">
        <v>0</v>
      </c>
    </row>
    <row r="35" spans="1:15" ht="15" customHeight="1" x14ac:dyDescent="0.2">
      <c r="A35" s="20">
        <v>26</v>
      </c>
      <c r="B35" s="20" t="s">
        <v>320</v>
      </c>
      <c r="C35" s="21">
        <f>SUM(D35:O35)</f>
        <v>810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175</v>
      </c>
      <c r="M35" s="19">
        <v>0</v>
      </c>
      <c r="N35" s="19">
        <f>475</f>
        <v>475</v>
      </c>
      <c r="O35" s="19">
        <f>160</f>
        <v>160</v>
      </c>
    </row>
    <row r="36" spans="1:15" ht="15" customHeight="1" x14ac:dyDescent="0.2">
      <c r="A36" s="20">
        <v>27</v>
      </c>
      <c r="B36" s="20" t="s">
        <v>251</v>
      </c>
      <c r="C36" s="21">
        <f>SUM(D36:O36)</f>
        <v>800</v>
      </c>
      <c r="D36" s="19">
        <v>325</v>
      </c>
      <c r="E36" s="19">
        <v>0</v>
      </c>
      <c r="F36" s="19">
        <v>0</v>
      </c>
      <c r="G36" s="19">
        <f>475</f>
        <v>475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</row>
    <row r="37" spans="1:15" ht="15" customHeight="1" x14ac:dyDescent="0.2">
      <c r="A37" s="20">
        <v>28</v>
      </c>
      <c r="B37" s="20" t="s">
        <v>280</v>
      </c>
      <c r="C37" s="21">
        <f>SUM(D37:O37)</f>
        <v>725</v>
      </c>
      <c r="D37" s="19">
        <v>0</v>
      </c>
      <c r="E37" s="19">
        <v>0</v>
      </c>
      <c r="F37" s="19">
        <v>0</v>
      </c>
      <c r="G37" s="19">
        <f>375</f>
        <v>375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f>350</f>
        <v>350</v>
      </c>
    </row>
    <row r="38" spans="1:15" ht="15" customHeight="1" x14ac:dyDescent="0.2">
      <c r="A38" s="20">
        <v>29</v>
      </c>
      <c r="B38" s="20" t="s">
        <v>291</v>
      </c>
      <c r="C38" s="21">
        <f>SUM(D38:O38)</f>
        <v>695</v>
      </c>
      <c r="D38" s="19">
        <v>0</v>
      </c>
      <c r="E38" s="19">
        <v>0</v>
      </c>
      <c r="F38" s="19">
        <v>0</v>
      </c>
      <c r="G38" s="19">
        <v>115</v>
      </c>
      <c r="H38" s="19">
        <f>175</f>
        <v>175</v>
      </c>
      <c r="I38" s="19">
        <f>130+115</f>
        <v>245</v>
      </c>
      <c r="J38" s="19">
        <v>160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</row>
    <row r="39" spans="1:15" ht="15" customHeight="1" x14ac:dyDescent="0.2">
      <c r="A39" s="20">
        <v>30</v>
      </c>
      <c r="B39" s="20" t="s">
        <v>253</v>
      </c>
      <c r="C39" s="21">
        <f>SUM(D39:O39)</f>
        <v>675</v>
      </c>
      <c r="D39" s="19">
        <v>200</v>
      </c>
      <c r="E39" s="19">
        <v>0</v>
      </c>
      <c r="F39" s="19">
        <v>0</v>
      </c>
      <c r="G39" s="19">
        <v>475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" customHeight="1" x14ac:dyDescent="0.2">
      <c r="A40" s="20">
        <v>31</v>
      </c>
      <c r="B40" s="20" t="s">
        <v>199</v>
      </c>
      <c r="C40" s="21">
        <f>SUM(D40:O40)</f>
        <v>650</v>
      </c>
      <c r="D40" s="19">
        <v>0</v>
      </c>
      <c r="E40" s="19">
        <v>425</v>
      </c>
      <c r="F40" s="19">
        <v>0</v>
      </c>
      <c r="G40" s="19">
        <f>225</f>
        <v>225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  <row r="41" spans="1:15" ht="15" customHeight="1" x14ac:dyDescent="0.2">
      <c r="A41" s="20">
        <v>32</v>
      </c>
      <c r="B41" s="20" t="s">
        <v>261</v>
      </c>
      <c r="C41" s="21">
        <f>SUM(D41:O41)</f>
        <v>625</v>
      </c>
      <c r="D41" s="19">
        <v>0</v>
      </c>
      <c r="E41" s="19">
        <v>0</v>
      </c>
      <c r="F41" s="19">
        <v>325</v>
      </c>
      <c r="G41" s="19">
        <f>300</f>
        <v>300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</row>
    <row r="42" spans="1:15" ht="15" customHeight="1" x14ac:dyDescent="0.2">
      <c r="A42" s="23">
        <v>33</v>
      </c>
      <c r="B42" s="23" t="s">
        <v>328</v>
      </c>
      <c r="C42" s="24">
        <f>SUM(D42:O42)</f>
        <v>575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250</v>
      </c>
      <c r="O42" s="19">
        <f>325</f>
        <v>325</v>
      </c>
    </row>
    <row r="43" spans="1:15" ht="15" customHeight="1" x14ac:dyDescent="0.2">
      <c r="A43" s="23">
        <v>33</v>
      </c>
      <c r="B43" s="23" t="s">
        <v>306</v>
      </c>
      <c r="C43" s="24">
        <f>SUM(D43:O43)</f>
        <v>575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f>575</f>
        <v>575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</row>
    <row r="44" spans="1:15" ht="15" customHeight="1" x14ac:dyDescent="0.2">
      <c r="A44" s="23">
        <v>33</v>
      </c>
      <c r="B44" s="23" t="s">
        <v>304</v>
      </c>
      <c r="C44" s="24">
        <f>SUM(D44:O44)</f>
        <v>575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f>175+175</f>
        <v>350</v>
      </c>
      <c r="K44" s="19">
        <v>225</v>
      </c>
      <c r="L44" s="19">
        <v>0</v>
      </c>
      <c r="M44" s="19">
        <v>0</v>
      </c>
      <c r="N44" s="19">
        <v>0</v>
      </c>
      <c r="O44" s="19">
        <v>0</v>
      </c>
    </row>
    <row r="45" spans="1:15" ht="15" customHeight="1" x14ac:dyDescent="0.2">
      <c r="A45" s="23">
        <v>33</v>
      </c>
      <c r="B45" s="23" t="s">
        <v>316</v>
      </c>
      <c r="C45" s="24">
        <f>SUM(D45:O45)</f>
        <v>575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f>575</f>
        <v>575</v>
      </c>
      <c r="M45" s="19">
        <v>0</v>
      </c>
      <c r="N45" s="19">
        <v>0</v>
      </c>
      <c r="O45" s="19">
        <v>0</v>
      </c>
    </row>
    <row r="46" spans="1:15" ht="15" customHeight="1" x14ac:dyDescent="0.2">
      <c r="A46" s="23">
        <v>33</v>
      </c>
      <c r="B46" s="23" t="s">
        <v>246</v>
      </c>
      <c r="C46" s="24">
        <f>SUM(D46:O46)</f>
        <v>575</v>
      </c>
      <c r="D46" s="19">
        <v>225</v>
      </c>
      <c r="E46" s="19">
        <v>0</v>
      </c>
      <c r="F46" s="19">
        <v>350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</row>
    <row r="47" spans="1:15" ht="15" customHeight="1" x14ac:dyDescent="0.2">
      <c r="A47" s="23">
        <v>33</v>
      </c>
      <c r="B47" s="23" t="s">
        <v>302</v>
      </c>
      <c r="C47" s="24">
        <f>SUM(D47:O47)</f>
        <v>575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f>575</f>
        <v>575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</row>
    <row r="48" spans="1:15" ht="15" customHeight="1" x14ac:dyDescent="0.2">
      <c r="A48" s="23">
        <v>33</v>
      </c>
      <c r="B48" s="23" t="s">
        <v>309</v>
      </c>
      <c r="C48" s="24">
        <f>SUM(D48:O48)</f>
        <v>575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f>575</f>
        <v>575</v>
      </c>
      <c r="L48" s="19">
        <v>0</v>
      </c>
      <c r="M48" s="19">
        <v>0</v>
      </c>
      <c r="N48" s="19">
        <v>0</v>
      </c>
      <c r="O48" s="19">
        <v>0</v>
      </c>
    </row>
    <row r="49" spans="1:15" ht="15" customHeight="1" x14ac:dyDescent="0.2">
      <c r="A49" s="23">
        <v>34</v>
      </c>
      <c r="B49" s="23" t="s">
        <v>319</v>
      </c>
      <c r="C49" s="24">
        <f>SUM(D49:O49)</f>
        <v>565</v>
      </c>
      <c r="D49" s="19">
        <v>0</v>
      </c>
      <c r="E49" s="19">
        <v>0</v>
      </c>
      <c r="F49" s="19">
        <v>0</v>
      </c>
      <c r="G49" s="19">
        <v>0</v>
      </c>
      <c r="H49" s="19">
        <v>145</v>
      </c>
      <c r="I49" s="19">
        <v>0</v>
      </c>
      <c r="J49" s="19">
        <v>0</v>
      </c>
      <c r="K49" s="19">
        <v>0</v>
      </c>
      <c r="L49" s="19">
        <v>0</v>
      </c>
      <c r="M49" s="19">
        <v>275</v>
      </c>
      <c r="N49" s="19">
        <v>0</v>
      </c>
      <c r="O49" s="19">
        <f>145</f>
        <v>145</v>
      </c>
    </row>
    <row r="50" spans="1:15" ht="15" customHeight="1" x14ac:dyDescent="0.2">
      <c r="A50" s="23">
        <v>35</v>
      </c>
      <c r="B50" s="23" t="s">
        <v>318</v>
      </c>
      <c r="C50" s="24">
        <f>SUM(D50:O50)</f>
        <v>555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f>130+425</f>
        <v>555</v>
      </c>
      <c r="M50" s="19">
        <v>0</v>
      </c>
      <c r="N50" s="19">
        <v>0</v>
      </c>
      <c r="O50" s="19">
        <v>0</v>
      </c>
    </row>
    <row r="51" spans="1:15" ht="15" customHeight="1" x14ac:dyDescent="0.2">
      <c r="A51" s="23">
        <v>36</v>
      </c>
      <c r="B51" s="23" t="s">
        <v>298</v>
      </c>
      <c r="C51" s="24">
        <f>SUM(D51:O51)</f>
        <v>475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f>175+300</f>
        <v>475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</row>
    <row r="52" spans="1:15" ht="15" customHeight="1" x14ac:dyDescent="0.2">
      <c r="A52" s="23">
        <v>37</v>
      </c>
      <c r="B52" s="23" t="s">
        <v>315</v>
      </c>
      <c r="C52" s="24">
        <f>SUM(D52:O52)</f>
        <v>450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f>200+250</f>
        <v>450</v>
      </c>
      <c r="M52" s="19">
        <v>0</v>
      </c>
      <c r="N52" s="19">
        <v>0</v>
      </c>
      <c r="O52" s="19">
        <v>0</v>
      </c>
    </row>
    <row r="53" spans="1:15" ht="15" customHeight="1" x14ac:dyDescent="0.2">
      <c r="A53" s="23">
        <v>38</v>
      </c>
      <c r="B53" s="23" t="s">
        <v>287</v>
      </c>
      <c r="C53" s="24">
        <f>SUM(D53:O53)</f>
        <v>425</v>
      </c>
      <c r="D53" s="19">
        <v>0</v>
      </c>
      <c r="E53" s="19">
        <v>0</v>
      </c>
      <c r="F53" s="19">
        <v>0</v>
      </c>
      <c r="G53" s="19">
        <v>425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</row>
    <row r="54" spans="1:15" ht="15" customHeight="1" x14ac:dyDescent="0.2">
      <c r="A54" s="23">
        <v>38</v>
      </c>
      <c r="B54" s="23" t="s">
        <v>321</v>
      </c>
      <c r="C54" s="24">
        <f>SUM(D54:O54)</f>
        <v>425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f>425</f>
        <v>425</v>
      </c>
      <c r="N54" s="19">
        <v>0</v>
      </c>
      <c r="O54" s="19">
        <v>0</v>
      </c>
    </row>
    <row r="55" spans="1:15" ht="15" customHeight="1" x14ac:dyDescent="0.2">
      <c r="A55" s="23">
        <v>38</v>
      </c>
      <c r="B55" s="23" t="s">
        <v>218</v>
      </c>
      <c r="C55" s="24">
        <f>SUM(D55:O55)</f>
        <v>425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f>425</f>
        <v>425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</row>
    <row r="56" spans="1:15" ht="15" customHeight="1" x14ac:dyDescent="0.2">
      <c r="A56" s="23">
        <v>38</v>
      </c>
      <c r="B56" s="23" t="s">
        <v>295</v>
      </c>
      <c r="C56" s="24">
        <f>SUM(D56:O56)</f>
        <v>425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425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</row>
    <row r="57" spans="1:15" ht="15" customHeight="1" x14ac:dyDescent="0.2">
      <c r="A57" s="23">
        <v>39</v>
      </c>
      <c r="B57" s="23" t="s">
        <v>330</v>
      </c>
      <c r="C57" s="24">
        <f>SUM(D57:O57)</f>
        <v>380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130</v>
      </c>
      <c r="O57" s="19">
        <f>250</f>
        <v>250</v>
      </c>
    </row>
    <row r="58" spans="1:15" ht="15" customHeight="1" x14ac:dyDescent="0.2">
      <c r="A58" s="23">
        <v>40</v>
      </c>
      <c r="B58" s="23" t="s">
        <v>263</v>
      </c>
      <c r="C58" s="24">
        <f>SUM(D58:O58)</f>
        <v>380</v>
      </c>
      <c r="D58" s="19">
        <v>0</v>
      </c>
      <c r="E58" s="19">
        <v>0</v>
      </c>
      <c r="F58" s="19">
        <v>250</v>
      </c>
      <c r="G58" s="19">
        <f>130</f>
        <v>130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23">
        <v>41</v>
      </c>
      <c r="B59" s="23" t="s">
        <v>307</v>
      </c>
      <c r="C59" s="24">
        <f>SUM(D59:O59)</f>
        <v>375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f>375</f>
        <v>375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23">
        <v>41</v>
      </c>
      <c r="B60" s="23" t="s">
        <v>322</v>
      </c>
      <c r="C60" s="24">
        <f>SUM(D60:O60)</f>
        <v>375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f>375</f>
        <v>375</v>
      </c>
      <c r="N60" s="19">
        <v>0</v>
      </c>
      <c r="O60" s="19">
        <v>0</v>
      </c>
    </row>
    <row r="61" spans="1:15" ht="15" customHeight="1" x14ac:dyDescent="0.2">
      <c r="A61" s="23">
        <v>42</v>
      </c>
      <c r="B61" s="23" t="s">
        <v>281</v>
      </c>
      <c r="C61" s="24">
        <f>SUM(D61:O61)</f>
        <v>350</v>
      </c>
      <c r="D61" s="19">
        <v>0</v>
      </c>
      <c r="E61" s="19">
        <v>0</v>
      </c>
      <c r="F61" s="19">
        <v>0</v>
      </c>
      <c r="G61" s="19">
        <f>350</f>
        <v>350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23">
        <v>42</v>
      </c>
      <c r="B62" s="23" t="s">
        <v>258</v>
      </c>
      <c r="C62" s="24">
        <f>SUM(D62:O62)</f>
        <v>350</v>
      </c>
      <c r="D62" s="19">
        <v>0</v>
      </c>
      <c r="E62" s="19">
        <v>350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23">
        <v>42</v>
      </c>
      <c r="B63" s="23" t="s">
        <v>299</v>
      </c>
      <c r="C63" s="24">
        <f>SUM(D63:O63)</f>
        <v>350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350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23">
        <v>43</v>
      </c>
      <c r="B64" s="23" t="s">
        <v>282</v>
      </c>
      <c r="C64" s="24">
        <f>SUM(D64:O64)</f>
        <v>325</v>
      </c>
      <c r="D64" s="19">
        <v>0</v>
      </c>
      <c r="E64" s="19">
        <v>0</v>
      </c>
      <c r="F64" s="19">
        <v>0</v>
      </c>
      <c r="G64" s="19">
        <f>325</f>
        <v>325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23">
        <v>43</v>
      </c>
      <c r="B65" s="23" t="s">
        <v>314</v>
      </c>
      <c r="C65" s="24">
        <f>SUM(D65:O65)</f>
        <v>325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f>325</f>
        <v>325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25">
        <v>44</v>
      </c>
      <c r="B66" s="25" t="s">
        <v>305</v>
      </c>
      <c r="C66" s="19">
        <f>SUM(D66:O66)</f>
        <v>315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f>115</f>
        <v>115</v>
      </c>
      <c r="K66" s="19">
        <v>0</v>
      </c>
      <c r="L66" s="19">
        <v>0</v>
      </c>
      <c r="M66" s="19">
        <v>0</v>
      </c>
      <c r="N66" s="19">
        <f>200</f>
        <v>200</v>
      </c>
      <c r="O66" s="19">
        <v>0</v>
      </c>
    </row>
    <row r="67" spans="1:15" ht="15" customHeight="1" x14ac:dyDescent="0.2">
      <c r="A67" s="25">
        <v>45</v>
      </c>
      <c r="B67" s="25" t="s">
        <v>323</v>
      </c>
      <c r="C67" s="19">
        <f>SUM(D67:O67)</f>
        <v>300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300</v>
      </c>
      <c r="N67" s="19">
        <v>0</v>
      </c>
      <c r="O67" s="19">
        <v>0</v>
      </c>
    </row>
    <row r="68" spans="1:15" ht="15" customHeight="1" x14ac:dyDescent="0.2">
      <c r="A68" s="25">
        <v>46</v>
      </c>
      <c r="B68" s="25" t="s">
        <v>329</v>
      </c>
      <c r="C68" s="19">
        <f>SUM(D68:O68)</f>
        <v>290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160</v>
      </c>
      <c r="O68" s="19">
        <f>130</f>
        <v>130</v>
      </c>
    </row>
    <row r="69" spans="1:15" ht="15" customHeight="1" x14ac:dyDescent="0.2">
      <c r="A69" s="25">
        <v>47</v>
      </c>
      <c r="B69" s="25" t="s">
        <v>262</v>
      </c>
      <c r="C69" s="19">
        <f>SUM(D69:O69)</f>
        <v>275</v>
      </c>
      <c r="D69" s="19">
        <v>0</v>
      </c>
      <c r="E69" s="19">
        <v>0</v>
      </c>
      <c r="F69" s="19">
        <v>275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25">
        <v>47</v>
      </c>
      <c r="B70" s="25" t="s">
        <v>283</v>
      </c>
      <c r="C70" s="19">
        <f>SUM(D70:O70)</f>
        <v>275</v>
      </c>
      <c r="D70" s="19">
        <v>0</v>
      </c>
      <c r="E70" s="19">
        <v>0</v>
      </c>
      <c r="F70" s="19">
        <v>0</v>
      </c>
      <c r="G70" s="19">
        <f>275</f>
        <v>275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25">
        <v>48</v>
      </c>
      <c r="B71" s="25" t="s">
        <v>252</v>
      </c>
      <c r="C71" s="19">
        <f>SUM(D71:O71)</f>
        <v>250</v>
      </c>
      <c r="D71" s="19">
        <v>250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</row>
    <row r="72" spans="1:15" ht="15" customHeight="1" x14ac:dyDescent="0.2">
      <c r="A72" s="25">
        <v>49</v>
      </c>
      <c r="B72" s="25" t="s">
        <v>264</v>
      </c>
      <c r="C72" s="19">
        <f>SUM(D72:O72)</f>
        <v>225</v>
      </c>
      <c r="D72" s="19">
        <v>0</v>
      </c>
      <c r="E72" s="19">
        <v>0</v>
      </c>
      <c r="F72" s="19">
        <v>225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</row>
    <row r="73" spans="1:15" ht="15" customHeight="1" x14ac:dyDescent="0.2">
      <c r="A73" s="25">
        <v>50</v>
      </c>
      <c r="B73" s="25" t="s">
        <v>289</v>
      </c>
      <c r="C73" s="19">
        <f>SUM(D73:O73)</f>
        <v>200</v>
      </c>
      <c r="D73" s="19">
        <v>0</v>
      </c>
      <c r="E73" s="19">
        <v>0</v>
      </c>
      <c r="F73" s="19">
        <v>0</v>
      </c>
      <c r="G73" s="19">
        <v>200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</row>
    <row r="74" spans="1:15" ht="15" customHeight="1" x14ac:dyDescent="0.2">
      <c r="A74" s="25">
        <v>51</v>
      </c>
      <c r="B74" s="25" t="s">
        <v>284</v>
      </c>
      <c r="C74" s="19">
        <f>SUM(D74:O74)</f>
        <v>175</v>
      </c>
      <c r="D74" s="19">
        <v>0</v>
      </c>
      <c r="E74" s="19">
        <v>0</v>
      </c>
      <c r="F74" s="19">
        <v>0</v>
      </c>
      <c r="G74" s="19">
        <f>175</f>
        <v>175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</row>
    <row r="75" spans="1:15" ht="15" customHeight="1" x14ac:dyDescent="0.2">
      <c r="A75" s="25">
        <v>51</v>
      </c>
      <c r="B75" s="25" t="s">
        <v>254</v>
      </c>
      <c r="C75" s="19">
        <f>SUM(D75:O75)</f>
        <v>175</v>
      </c>
      <c r="D75" s="19">
        <v>175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</row>
    <row r="76" spans="1:15" ht="15" customHeight="1" x14ac:dyDescent="0.2">
      <c r="A76" s="25">
        <v>52</v>
      </c>
      <c r="B76" s="25" t="s">
        <v>324</v>
      </c>
      <c r="C76" s="19">
        <f>SUM(D76:O76)</f>
        <v>160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f>160</f>
        <v>160</v>
      </c>
      <c r="O76" s="19">
        <v>0</v>
      </c>
    </row>
    <row r="77" spans="1:15" ht="15" customHeight="1" x14ac:dyDescent="0.2">
      <c r="A77" s="25">
        <v>52</v>
      </c>
      <c r="B77" s="25" t="s">
        <v>285</v>
      </c>
      <c r="C77" s="19">
        <f>SUM(D77:O77)</f>
        <v>160</v>
      </c>
      <c r="D77" s="19">
        <v>0</v>
      </c>
      <c r="E77" s="19">
        <v>0</v>
      </c>
      <c r="F77" s="19">
        <v>0</v>
      </c>
      <c r="G77" s="19">
        <f>160</f>
        <v>160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</row>
    <row r="78" spans="1:15" ht="15" customHeight="1" x14ac:dyDescent="0.2">
      <c r="A78" s="25">
        <v>53</v>
      </c>
      <c r="B78" s="25" t="s">
        <v>267</v>
      </c>
      <c r="C78" s="19">
        <f>SUM(D78:O78)</f>
        <v>145</v>
      </c>
      <c r="D78" s="19">
        <v>0</v>
      </c>
      <c r="E78" s="19">
        <v>0</v>
      </c>
      <c r="F78" s="19">
        <v>145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</row>
    <row r="79" spans="1:15" ht="15" customHeight="1" x14ac:dyDescent="0.2">
      <c r="A79" s="25">
        <v>53</v>
      </c>
      <c r="B79" s="25" t="s">
        <v>301</v>
      </c>
      <c r="C79" s="19">
        <f>SUM(D79:O79)</f>
        <v>145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145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</row>
    <row r="80" spans="1:15" ht="15" customHeight="1" x14ac:dyDescent="0.2">
      <c r="A80" s="25">
        <v>53</v>
      </c>
      <c r="B80" s="25" t="s">
        <v>312</v>
      </c>
      <c r="C80" s="19">
        <f>SUM(D80:O80)</f>
        <v>145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145</v>
      </c>
      <c r="L80" s="19">
        <v>0</v>
      </c>
      <c r="M80" s="19">
        <v>0</v>
      </c>
      <c r="N80" s="19">
        <v>0</v>
      </c>
      <c r="O80" s="19">
        <v>0</v>
      </c>
    </row>
    <row r="81" spans="1:15" ht="15" customHeight="1" x14ac:dyDescent="0.2">
      <c r="A81" s="25">
        <v>53</v>
      </c>
      <c r="B81" s="25" t="s">
        <v>255</v>
      </c>
      <c r="C81" s="19">
        <f>SUM(D81:O81)</f>
        <v>145</v>
      </c>
      <c r="D81" s="19">
        <v>145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</row>
    <row r="82" spans="1:15" ht="15" customHeight="1" x14ac:dyDescent="0.2">
      <c r="A82" s="25">
        <v>53</v>
      </c>
      <c r="B82" s="25" t="s">
        <v>308</v>
      </c>
      <c r="C82" s="19">
        <f>SUM(D82:O82)</f>
        <v>145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145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</row>
    <row r="83" spans="1:15" ht="15" customHeight="1" x14ac:dyDescent="0.2">
      <c r="A83" s="25">
        <v>54</v>
      </c>
      <c r="B83" s="25" t="s">
        <v>325</v>
      </c>
      <c r="C83" s="19">
        <f>SUM(D83:O83)</f>
        <v>130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f>130</f>
        <v>130</v>
      </c>
      <c r="O83" s="19">
        <v>0</v>
      </c>
    </row>
    <row r="84" spans="1:15" ht="15" customHeight="1" x14ac:dyDescent="0.2">
      <c r="A84" s="25">
        <v>54</v>
      </c>
      <c r="B84" s="25" t="s">
        <v>311</v>
      </c>
      <c r="C84" s="19">
        <f>SUM(D84:O84)</f>
        <v>130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f>130</f>
        <v>130</v>
      </c>
      <c r="L84" s="19">
        <v>0</v>
      </c>
      <c r="M84" s="19">
        <v>0</v>
      </c>
      <c r="N84" s="19">
        <v>0</v>
      </c>
      <c r="O84" s="19">
        <v>0</v>
      </c>
    </row>
    <row r="85" spans="1:15" ht="15" customHeight="1" x14ac:dyDescent="0.2">
      <c r="A85" s="25">
        <v>54</v>
      </c>
      <c r="B85" s="25" t="s">
        <v>256</v>
      </c>
      <c r="C85" s="19">
        <f>SUM(D85:O85)</f>
        <v>130</v>
      </c>
      <c r="D85" s="19">
        <v>130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</row>
    <row r="86" spans="1:15" ht="15" customHeight="1" x14ac:dyDescent="0.2">
      <c r="A86" s="25">
        <v>55</v>
      </c>
      <c r="B86" s="25" t="s">
        <v>269</v>
      </c>
      <c r="C86" s="19">
        <f>SUM(D86:O86)</f>
        <v>115</v>
      </c>
      <c r="D86" s="19">
        <v>0</v>
      </c>
      <c r="E86" s="19">
        <v>0</v>
      </c>
      <c r="F86" s="19">
        <v>115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</row>
    <row r="88" spans="1:15" ht="18.75" customHeight="1" x14ac:dyDescent="0.25">
      <c r="A88" s="26" t="s">
        <v>3</v>
      </c>
      <c r="B88" s="27"/>
      <c r="C88" s="27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8.75" customHeight="1" x14ac:dyDescent="0.25">
      <c r="A89" s="28" t="s">
        <v>4</v>
      </c>
      <c r="B89" s="29"/>
      <c r="C89" s="29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 ht="18.75" customHeight="1" x14ac:dyDescent="0.25">
      <c r="A90" s="30" t="s">
        <v>5</v>
      </c>
      <c r="B90" s="31"/>
      <c r="C90" s="31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</row>
  </sheetData>
  <sortState ref="A8:O86">
    <sortCondition descending="1" ref="C8:C86"/>
  </sortState>
  <mergeCells count="9">
    <mergeCell ref="A88:C88"/>
    <mergeCell ref="A89:C89"/>
    <mergeCell ref="A90:C9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3" customHeight="1" x14ac:dyDescent="0.4">
      <c r="A3" s="34" t="s">
        <v>101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6" t="s">
        <v>3</v>
      </c>
      <c r="B52" s="27"/>
      <c r="C52" s="27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8" t="s">
        <v>4</v>
      </c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30" t="s">
        <v>5</v>
      </c>
      <c r="B54" s="31"/>
      <c r="C54" s="3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45" customHeight="1" x14ac:dyDescent="0.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33" customHeight="1" x14ac:dyDescent="0.4">
      <c r="A3" s="34" t="s">
        <v>82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6" t="s">
        <v>3</v>
      </c>
      <c r="B43" s="27"/>
      <c r="C43" s="27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8" t="s">
        <v>4</v>
      </c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30" t="s">
        <v>5</v>
      </c>
      <c r="B45" s="31"/>
      <c r="C45" s="31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45" customHeight="1" x14ac:dyDescent="0.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33" customHeight="1" x14ac:dyDescent="0.4">
      <c r="A3" s="34" t="s">
        <v>48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6" t="s">
        <v>3</v>
      </c>
      <c r="B47" s="27"/>
      <c r="C47" s="27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8" t="s">
        <v>4</v>
      </c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30" t="s">
        <v>5</v>
      </c>
      <c r="B49" s="31"/>
      <c r="C49" s="31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45" customHeight="1" x14ac:dyDescent="0.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33" customHeight="1" x14ac:dyDescent="0.4">
      <c r="A3" s="34" t="s">
        <v>43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6" t="s">
        <v>3</v>
      </c>
      <c r="B48" s="27"/>
      <c r="C48" s="27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8" t="s">
        <v>4</v>
      </c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30" t="s">
        <v>5</v>
      </c>
      <c r="B50" s="31"/>
      <c r="C50" s="31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225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224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26" t="s">
        <v>3</v>
      </c>
      <c r="B67" s="27"/>
      <c r="C67" s="27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8" t="s">
        <v>4</v>
      </c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0" t="s">
        <v>5</v>
      </c>
      <c r="B69" s="31"/>
      <c r="C69" s="31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164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177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163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6" t="s">
        <v>3</v>
      </c>
      <c r="B33" s="27"/>
      <c r="C33" s="27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8" t="s">
        <v>4</v>
      </c>
      <c r="B34" s="29"/>
      <c r="C34" s="2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30" t="s">
        <v>5</v>
      </c>
      <c r="B35" s="31"/>
      <c r="C35" s="31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164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173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163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6" t="s">
        <v>3</v>
      </c>
      <c r="B26" s="27"/>
      <c r="C26" s="2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8" t="s">
        <v>4</v>
      </c>
      <c r="B27" s="29"/>
      <c r="C27" s="2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30" t="s">
        <v>5</v>
      </c>
      <c r="B28" s="31"/>
      <c r="C28" s="3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164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168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163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6" t="s">
        <v>3</v>
      </c>
      <c r="B28" s="27"/>
      <c r="C28" s="27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8" t="s">
        <v>4</v>
      </c>
      <c r="B29" s="29"/>
      <c r="C29" s="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30" t="s">
        <v>5</v>
      </c>
      <c r="B30" s="31"/>
      <c r="C30" s="3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152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160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6" t="s">
        <v>3</v>
      </c>
      <c r="B38" s="27"/>
      <c r="C38" s="2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8" t="s">
        <v>4</v>
      </c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30" t="s">
        <v>5</v>
      </c>
      <c r="B40" s="31"/>
      <c r="C40" s="3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152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40.5" customHeight="1" x14ac:dyDescent="0.4">
      <c r="A3" s="34" t="s">
        <v>156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6" t="s">
        <v>3</v>
      </c>
      <c r="B44" s="27"/>
      <c r="C44" s="27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8" t="s">
        <v>4</v>
      </c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30" t="s">
        <v>5</v>
      </c>
      <c r="B46" s="31"/>
      <c r="C46" s="31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3" customHeight="1" x14ac:dyDescent="0.4">
      <c r="A3" s="34" t="s">
        <v>135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6" t="s">
        <v>3</v>
      </c>
      <c r="B48" s="27"/>
      <c r="C48" s="27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8" t="s">
        <v>4</v>
      </c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30" t="s">
        <v>5</v>
      </c>
      <c r="B50" s="31"/>
      <c r="C50" s="31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</row>
    <row r="63" spans="1:15" x14ac:dyDescent="0.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</row>
    <row r="64" spans="1:15" ht="36" customHeight="1" x14ac:dyDescent="0.5">
      <c r="A64" s="46" t="s">
        <v>17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</row>
    <row r="65" spans="1:15" ht="38.25" customHeight="1" x14ac:dyDescent="0.4">
      <c r="A65" s="48" t="s">
        <v>139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</row>
    <row r="66" spans="1:15" ht="42" customHeight="1" x14ac:dyDescent="0.4">
      <c r="A66" s="50" t="s">
        <v>145</v>
      </c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</row>
    <row r="67" spans="1:15" ht="42" customHeight="1" x14ac:dyDescent="0.4">
      <c r="A67" s="43" t="s">
        <v>140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</row>
    <row r="68" spans="1:15" ht="21" customHeight="1" x14ac:dyDescent="0.4">
      <c r="A68" s="43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9" t="s">
        <v>4</v>
      </c>
      <c r="B83" s="40"/>
      <c r="C83" s="40"/>
      <c r="D83" s="40"/>
    </row>
    <row r="84" spans="1:7" ht="15" x14ac:dyDescent="0.25">
      <c r="A84" s="41" t="s">
        <v>144</v>
      </c>
      <c r="B84" s="42"/>
      <c r="C84" s="42"/>
      <c r="D84" s="42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5" customHeight="1" x14ac:dyDescent="0.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3" customHeight="1" x14ac:dyDescent="0.4">
      <c r="A3" s="34" t="s">
        <v>107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9.75" customHeight="1" x14ac:dyDescent="0.4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30" customHeight="1" x14ac:dyDescent="0.4">
      <c r="A5" s="36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6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6" t="s">
        <v>3</v>
      </c>
      <c r="B51" s="27"/>
      <c r="C51" s="27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8" t="s">
        <v>4</v>
      </c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30" t="s">
        <v>5</v>
      </c>
      <c r="B53" s="31"/>
      <c r="C53" s="3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6-15-25 - 9-2-25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'5-4-24 - 7-20-24 (2 quarter)'!Print_Area</vt:lpstr>
      <vt:lpstr>'6-15-25 - 9-2-25 (1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2025-07-11T05:20:21Z</cp:lastPrinted>
  <dcterms:created xsi:type="dcterms:W3CDTF">2013-12-12T05:08:35Z</dcterms:created>
  <dcterms:modified xsi:type="dcterms:W3CDTF">2025-09-01T03:40:12Z</dcterms:modified>
</cp:coreProperties>
</file>