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Trip)'!$A$1:$G$50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62" l="1"/>
  <c r="F28" i="62" l="1"/>
  <c r="F41" i="62"/>
  <c r="F18" i="62"/>
  <c r="F9" i="62"/>
  <c r="F14" i="62"/>
  <c r="C42" i="62"/>
  <c r="F11" i="62"/>
  <c r="F26" i="62"/>
  <c r="F8" i="62"/>
  <c r="F12" i="62"/>
  <c r="F19" i="62"/>
  <c r="F10" i="62"/>
  <c r="F38" i="62"/>
  <c r="F24" i="62"/>
  <c r="F45" i="62"/>
  <c r="C45" i="62" s="1"/>
  <c r="F17" i="62"/>
  <c r="F16" i="62"/>
  <c r="F32" i="62"/>
  <c r="C32" i="62" s="1"/>
  <c r="F13" i="62"/>
  <c r="F31" i="62"/>
  <c r="C31" i="62" s="1"/>
  <c r="F37" i="62" l="1"/>
  <c r="C41" i="62"/>
  <c r="F35" i="62"/>
  <c r="F22" i="62"/>
  <c r="F21" i="62"/>
  <c r="E19" i="62"/>
  <c r="E24" i="62"/>
  <c r="E46" i="62"/>
  <c r="C46" i="62" s="1"/>
  <c r="E38" i="62"/>
  <c r="C38" i="62" s="1"/>
  <c r="E11" i="62"/>
  <c r="E16" i="62"/>
  <c r="E21" i="62"/>
  <c r="E30" i="62"/>
  <c r="C30" i="62" s="1"/>
  <c r="E20" i="62"/>
  <c r="E10" i="62"/>
  <c r="E18" i="62"/>
  <c r="E14" i="62"/>
  <c r="E12" i="62"/>
  <c r="E8" i="62"/>
  <c r="E25" i="62"/>
  <c r="E15" i="62"/>
  <c r="E9" i="62"/>
  <c r="E27" i="62"/>
  <c r="E26" i="62"/>
  <c r="E22" i="62"/>
  <c r="E17" i="62"/>
  <c r="E13" i="62"/>
  <c r="E29" i="62"/>
  <c r="E28" i="62" l="1"/>
  <c r="E23" i="62"/>
  <c r="C26" i="62"/>
  <c r="E48" i="62"/>
  <c r="C48" i="62" s="1"/>
  <c r="E37" i="62"/>
  <c r="C37" i="62" s="1"/>
  <c r="C44" i="62" l="1"/>
  <c r="C39" i="62"/>
  <c r="D12" i="62"/>
  <c r="C12" i="62" s="1"/>
  <c r="C19" i="62"/>
  <c r="D9" i="62"/>
  <c r="D20" i="62"/>
  <c r="C20" i="62" s="1"/>
  <c r="D14" i="62"/>
  <c r="C14" i="62" s="1"/>
  <c r="D15" i="62"/>
  <c r="C15" i="62" s="1"/>
  <c r="D17" i="62"/>
  <c r="C40" i="62"/>
  <c r="D16" i="62"/>
  <c r="C16" i="62" s="1"/>
  <c r="C47" i="62"/>
  <c r="D33" i="62"/>
  <c r="C33" i="62" s="1"/>
  <c r="D13" i="62"/>
  <c r="C23" i="62"/>
  <c r="D21" i="62"/>
  <c r="C21" i="62" s="1"/>
  <c r="C27" i="62"/>
  <c r="D10" i="62"/>
  <c r="D43" i="62"/>
  <c r="D25" i="62"/>
  <c r="C25" i="62" s="1"/>
  <c r="C35" i="62"/>
  <c r="C28" i="62"/>
  <c r="D29" i="62"/>
  <c r="D8" i="62"/>
  <c r="D11" i="62"/>
  <c r="D18" i="62"/>
  <c r="D22" i="62"/>
  <c r="C22" i="62" s="1"/>
  <c r="D36" i="62"/>
  <c r="C36" i="62" s="1"/>
  <c r="D34" i="62"/>
  <c r="C34" i="62" s="1"/>
  <c r="D24" i="62" l="1"/>
  <c r="C8" i="62" l="1"/>
  <c r="C10" i="62"/>
  <c r="C29" i="62"/>
  <c r="C13" i="62"/>
  <c r="C17" i="62"/>
  <c r="C24" i="62"/>
  <c r="C43" i="62" l="1"/>
  <c r="C18" i="62" l="1"/>
  <c r="C9" i="62"/>
  <c r="C11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<sst xmlns="http://schemas.openxmlformats.org/spreadsheetml/2006/main" count="698" uniqueCount="365">
  <si>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</si>
  <si>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</si>
  <si>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</si>
  <si>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</si>
  <si>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</si>
  <si>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</si>
  <si>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</si>
  <si>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</si>
  <si>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</si>
  <si>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</si>
  <si>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</si>
  <si>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</si>
  <si>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</si>
  <si>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</si>
  <si>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</si>
  <si>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</si>
  <si>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</si>
  <si>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</si>
  <si>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</si>
  <si>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</si>
  <si>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</si>
  <si>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</si>
  <si>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</si>
  <si>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</si>
  <si>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</si>
  <si>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</si>
  <si>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</si>
  <si>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</si>
  <si>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</si>
  <si>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</si>
  <si>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</si>
  <si>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</si>
  <si>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</si>
  <si>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</si>
  <si>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</si>
  <si>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</si>
  <si>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</si>
  <si>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</si>
  <si>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</si>
  <si>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</si>
  <si>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</si>
  <si>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</si>
  <si>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</si>
  <si>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</si>
  <si>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</si>
  <si>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</si>
  <si>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</si>
  <si>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</si>
  <si>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</si>
  <si>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</si>
  <si>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</si>
  <si>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</si>
  <si>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</si>
  <si>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</si>
  <si>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</si>
  <si>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</si>
  <si>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</si>
  <si>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</si>
  <si>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</si>
  <si>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</si>
  <si>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</si>
  <si>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</si>
  <si>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</si>
  <si>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</si>
  <si>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</si>
  <si>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</si>
  <si>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</si>
  <si>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</si>
  <si>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</si>
  <si>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</si>
  <si>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</si>
  <si>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</si>
  <si>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</si>
  <si>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</si>
  <si>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</si>
  <si>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</si>
  <si>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</si>
  <si>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</si>
  <si>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</si>
  <si>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</si>
  <si>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</si>
  <si>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</si>
  <si>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</si>
  <si>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</si>
  <si>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</si>
  <si>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</si>
  <si>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</si>
  <si>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</si>
  <si>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</si>
  <si>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</si>
  <si>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</si>
  <si>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</si>
  <si>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</si>
  <si>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</si>
  <si>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</si>
  <si>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</si>
  <si>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</si>
  <si>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</si>
  <si>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</si>
  <si>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</si>
  <si>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</si>
  <si>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</si>
  <si>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</si>
  <si>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</si>
  <si>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</si>
  <si>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</si>
  <si>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</si>
  <si>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</si>
  <si>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</si>
  <si>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</si>
  <si>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</si>
  <si>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</si>
  <si>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</si>
  <si>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</si>
  <si>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</si>
  <si>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</si>
  <si>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</si>
  <si>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</si>
  <si>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</si>
  <si>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</si>
  <si>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</si>
  <si>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</si>
  <si>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</si>
  <si>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</si>
  <si>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</si>
  <si>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</si>
  <si>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</si>
  <si>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</si>
  <si>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</si>
  <si>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</si>
  <si>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</si>
  <si>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</si>
  <si>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</si>
  <si>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</si>
  <si>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</si>
  <si>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</si>
  <si>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</si>
  <si>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</si>
  <si>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</si>
  <si>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</si>
  <si>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</si>
  <si>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</si>
  <si>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</si>
  <si>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</si>
  <si>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</si>
  <si>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</si>
  <si>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</si>
  <si>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</si>
  <si>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</si>
  <si>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</si>
  <si>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</si>
  <si>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</si>
  <si>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</si>
  <si>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</si>
  <si>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</si>
  <si>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</si>
  <si>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</si>
  <si>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</si>
  <si>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</si>
  <si>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</si>
  <si>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</si>
  <si>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</si>
  <si>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</si>
  <si>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</si>
  <si>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</si>
  <si>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</si>
  <si>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</si>
  <si>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</si>
  <si>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</si>
  <si>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</si>
  <si>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</si>
  <si>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</si>
  <si>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</si>
  <si>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</si>
  <si>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</si>
  <si>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</si>
  <si>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</si>
  <si>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</si>
  <si>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</si>
  <si>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</si>
  <si>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</si>
  <si>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</si>
  <si>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</si>
  <si>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</si>
  <si>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</si>
  <si>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</si>
  <si>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</si>
  <si>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</si>
  <si>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</si>
  <si>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</si>
  <si>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</si>
  <si>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</si>
  <si>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</si>
  <si>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</si>
  <si>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</si>
  <si>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</si>
  <si>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</si>
  <si>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</si>
  <si>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</si>
  <si>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</si>
  <si>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</si>
  <si>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</si>
  <si>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</si>
  <si>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</si>
  <si>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</si>
  <si>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</si>
  <si>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</si>
  <si>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</si>
  <si>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</si>
  <si>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</si>
  <si>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</si>
  <si>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</si>
  <si>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</si>
  <si>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</si>
  <si>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</si>
  <si>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</si>
  <si>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</si>
  <si>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</si>
  <si>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</si>
  <si>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</si>
  <si>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</si>
  <si>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</si>
  <si>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</si>
  <si>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</si>
  <si>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</si>
  <si>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</si>
  <si>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</si>
  <si>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</si>
  <si>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</si>
  <si>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</si>
  <si>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</si>
  <si>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</si>
  <si>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</si>
  <si>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</si>
  <si>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</si>
  <si>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</si>
  <si>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</si>
  <si>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</si>
  <si>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</si>
  <si>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</si>
  <si>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</si>
  <si>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</si>
  <si>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</si>
  <si>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</si>
  <si>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</si>
  <si>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</si>
  <si>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</si>
  <si>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</si>
  <si>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</si>
  <si>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</si>
  <si>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</si>
  <si>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</si>
  <si>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</si>
  <si>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</si>
  <si>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</si>
  <si>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</si>
  <si>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</si>
  <si>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</si>
  <si>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</si>
  <si>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</si>
  <si>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</si>
  <si>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</si>
  <si>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</si>
  <si>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</si>
  <si>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</si>
  <si>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</si>
  <si>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</si>
  <si>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</si>
  <si>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</si>
  <si>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</si>
  <si>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</si>
  <si>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</si>
  <si>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</si>
  <si>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</si>
  <si>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</si>
  <si>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</si>
  <si>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</si>
  <si>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</si>
  <si>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</si>
  <si>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</si>
  <si>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</si>
  <si>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</si>
  <si>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</si>
  <si>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</si>
  <si>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</si>
  <si>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</si>
  <si>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</si>
  <si>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</si>
  <si>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</si>
  <si>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</si>
  <si>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</si>
  <si>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</si>
  <si>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</si>
  <si>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</si>
  <si>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</si>
  <si>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</si>
  <si>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</si>
  <si>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</si>
  <si>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</si>
  <si>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</si>
  <si>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</si>
  <si>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</si>
  <si>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</si>
  <si>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</si>
  <si>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</si>
  <si>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</si>
  <si>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</si>
  <si>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</si>
  <si>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</si>
  <si>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</si>
  <si>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</si>
  <si>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</si>
  <si>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</si>
  <si>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</si>
  <si>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</si>
  <si>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</si>
  <si>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</si>
  <si>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</si>
  <si>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</si>
  <si>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</si>
  <si>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</si>
  <si>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</si>
  <si>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</si>
  <si>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</si>
  <si>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</si>
  <si>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</si>
  <si>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</si>
  <si>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</si>
  <si>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</si>
  <si>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</si>
  <si>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</si>
  <si>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</si>
  <si>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</si>
  <si>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</si>
  <si>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</si>
  <si>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</si>
  <si>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</si>
  <si>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</si>
  <si>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</si>
  <si>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</si>
  <si>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TOP-24 POINT LEADERS QUALIFY</t>
  </si>
  <si>
    <t>MEXICO VACATION GIVEAWAY</t>
  </si>
  <si>
    <t>Chilton, Leonard</t>
  </si>
  <si>
    <t>Brown, Shelly</t>
  </si>
  <si>
    <t>Maxwell, Kevin</t>
  </si>
  <si>
    <t>Maxwell, Shanna</t>
  </si>
  <si>
    <t>Robinson, Gary</t>
  </si>
  <si>
    <t>Parsely, Jared</t>
  </si>
  <si>
    <t>Barron, Jeffrey</t>
  </si>
  <si>
    <t>Casamayor, Daniel</t>
  </si>
  <si>
    <t>Pettis, Tanesha</t>
  </si>
  <si>
    <t>Davies, Chris</t>
  </si>
  <si>
    <t>Forrest, Scott</t>
  </si>
  <si>
    <t>FEBRUARY 1st - MAY 3rd</t>
  </si>
  <si>
    <t>Kaminski, Patryla</t>
  </si>
  <si>
    <t>Creagh, Ed</t>
  </si>
  <si>
    <t>Schulte, David</t>
  </si>
  <si>
    <t>Pruitt, Angela</t>
  </si>
  <si>
    <t>Robinson, Jakob</t>
  </si>
  <si>
    <t>Robinson, Lisa</t>
  </si>
  <si>
    <t>Bloxom, Chase</t>
  </si>
  <si>
    <t>Kornhauser, Bobbie</t>
  </si>
  <si>
    <t>Bradford, Clayton</t>
  </si>
  <si>
    <t>O'Neal, Georgia</t>
  </si>
  <si>
    <t>Ratliff,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</si>
</sst>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1" fontId="15" fillId="0" borderId="10" xfId="37" applyNumberForma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Normal="100" workbookViewId="0">
      <selection activeCell="G8" sqref="G8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5"/>
      <c r="B1" s="35"/>
      <c r="C1" s="35"/>
      <c r="D1" s="35"/>
      <c r="E1" s="35"/>
      <c r="F1" s="35"/>
      <c r="G1" s="35"/>
    </row>
    <row r="2" spans="1:7" ht="45" customHeight="1" x14ac:dyDescent="0.4">
      <c r="A2" s="36" t="s">
        <v>247</v>
      </c>
      <c r="B2" s="36"/>
      <c r="C2" s="36"/>
      <c r="D2" s="36"/>
      <c r="E2" s="36"/>
      <c r="F2" s="36"/>
      <c r="G2" s="36"/>
    </row>
    <row r="3" spans="1:7" ht="33.75" customHeight="1" x14ac:dyDescent="0.4">
      <c r="A3" s="38" t="s">
        <v>341</v>
      </c>
      <c r="B3" s="38"/>
      <c r="C3" s="38"/>
      <c r="D3" s="38"/>
      <c r="E3" s="38"/>
      <c r="F3" s="38"/>
      <c r="G3" s="38"/>
    </row>
    <row r="4" spans="1:7" ht="33.75" customHeight="1" x14ac:dyDescent="0.4">
      <c r="A4" s="36" t="s">
        <v>353</v>
      </c>
      <c r="B4" s="36"/>
      <c r="C4" s="36"/>
      <c r="D4" s="36"/>
      <c r="E4" s="36"/>
      <c r="F4" s="36"/>
      <c r="G4" s="36"/>
    </row>
    <row r="5" spans="1:7" ht="33.75" customHeight="1" x14ac:dyDescent="0.4">
      <c r="A5" s="39" t="s">
        <v>340</v>
      </c>
      <c r="B5" s="39"/>
      <c r="C5" s="39"/>
      <c r="D5" s="39"/>
      <c r="E5" s="39"/>
      <c r="F5" s="39"/>
      <c r="G5" s="39"/>
    </row>
    <row r="6" spans="1:7" ht="18" customHeight="1" x14ac:dyDescent="0.2">
      <c r="A6" s="37"/>
      <c r="B6" s="37"/>
      <c r="C6" s="37"/>
      <c r="D6" s="37"/>
      <c r="E6" s="37"/>
      <c r="F6" s="37"/>
      <c r="G6" s="37"/>
    </row>
    <row r="7" spans="1:7" ht="15" customHeight="1" x14ac:dyDescent="0.2">
      <c r="A7" s="26" t="s">
        <v>1</v>
      </c>
      <c r="B7" s="26" t="s">
        <v>0</v>
      </c>
      <c r="C7" s="26" t="s">
        <v>2</v>
      </c>
      <c r="D7" s="27" t="s">
        <v>339</v>
      </c>
      <c r="E7" s="27" t="s">
        <v>335</v>
      </c>
      <c r="F7" s="27" t="s">
        <v>336</v>
      </c>
      <c r="G7" s="27" t="s">
        <v>337</v>
      </c>
    </row>
    <row r="8" spans="1:7" ht="15" customHeight="1" x14ac:dyDescent="0.2">
      <c r="A8" s="29">
        <v>1</v>
      </c>
      <c r="B8" s="29" t="s">
        <v>268</v>
      </c>
      <c r="C8" s="30">
        <f>SUM(D8:G8)</f>
        <v>3615</v>
      </c>
      <c r="D8" s="28">
        <f>375+115+475</f>
        <v>965</v>
      </c>
      <c r="E8" s="28">
        <f>275+375+300+475</f>
        <v>1425</v>
      </c>
      <c r="F8" s="28">
        <f>475+425+325</f>
        <v>1225</v>
      </c>
      <c r="G8" s="28"/>
    </row>
    <row r="9" spans="1:7" ht="15" customHeight="1" x14ac:dyDescent="0.2">
      <c r="A9" s="29">
        <v>2</v>
      </c>
      <c r="B9" s="29" t="s">
        <v>288</v>
      </c>
      <c r="C9" s="30">
        <f>SUM(D9:G9)</f>
        <v>3400</v>
      </c>
      <c r="D9" s="28">
        <f>475+425+275+145</f>
        <v>1320</v>
      </c>
      <c r="E9" s="28">
        <f>130+425+575+275+275</f>
        <v>1680</v>
      </c>
      <c r="F9" s="28">
        <f>225+175</f>
        <v>400</v>
      </c>
      <c r="G9" s="28"/>
    </row>
    <row r="10" spans="1:7" ht="15" customHeight="1" x14ac:dyDescent="0.2">
      <c r="A10" s="29">
        <v>3</v>
      </c>
      <c r="B10" s="29" t="s">
        <v>229</v>
      </c>
      <c r="C10" s="30">
        <f>SUM(D10:G10)</f>
        <v>3325</v>
      </c>
      <c r="D10" s="28">
        <f>325+475+350+575</f>
        <v>1725</v>
      </c>
      <c r="E10" s="28">
        <f>225+200+300</f>
        <v>725</v>
      </c>
      <c r="F10" s="28">
        <f>300+575</f>
        <v>875</v>
      </c>
      <c r="G10" s="28"/>
    </row>
    <row r="11" spans="1:7" ht="15" customHeight="1" x14ac:dyDescent="0.2">
      <c r="A11" s="29">
        <v>4</v>
      </c>
      <c r="B11" s="29" t="s">
        <v>296</v>
      </c>
      <c r="C11" s="30">
        <f>SUM(D11:G11)</f>
        <v>3220</v>
      </c>
      <c r="D11" s="28">
        <f>575+350+375</f>
        <v>1300</v>
      </c>
      <c r="E11" s="28">
        <f>275+350+425+160</f>
        <v>1210</v>
      </c>
      <c r="F11" s="28">
        <f>275+160+275</f>
        <v>710</v>
      </c>
      <c r="G11" s="28"/>
    </row>
    <row r="12" spans="1:7" ht="15" customHeight="1" x14ac:dyDescent="0.2">
      <c r="A12" s="29">
        <v>5</v>
      </c>
      <c r="B12" s="29" t="s">
        <v>342</v>
      </c>
      <c r="C12" s="30">
        <f>SUM(D12:G12)</f>
        <v>2770</v>
      </c>
      <c r="D12" s="28">
        <f>575+115</f>
        <v>690</v>
      </c>
      <c r="E12" s="28">
        <f>475+350+115+115+425</f>
        <v>1480</v>
      </c>
      <c r="F12" s="28">
        <f>225+375</f>
        <v>600</v>
      </c>
      <c r="G12" s="28"/>
    </row>
    <row r="13" spans="1:7" ht="15" customHeight="1" x14ac:dyDescent="0.2">
      <c r="A13" s="29">
        <v>6</v>
      </c>
      <c r="B13" s="29" t="s">
        <v>248</v>
      </c>
      <c r="C13" s="30">
        <f>SUM(D13:G13)</f>
        <v>2590</v>
      </c>
      <c r="D13" s="28">
        <f>350+160+130+325</f>
        <v>965</v>
      </c>
      <c r="E13" s="28">
        <f>325+175+325</f>
        <v>825</v>
      </c>
      <c r="F13" s="28">
        <f>425+375</f>
        <v>800</v>
      </c>
      <c r="G13" s="28"/>
    </row>
    <row r="14" spans="1:7" ht="15" customHeight="1" x14ac:dyDescent="0.2">
      <c r="A14" s="29">
        <v>7</v>
      </c>
      <c r="B14" s="29" t="s">
        <v>364</v>
      </c>
      <c r="C14" s="30">
        <f>SUM(D14:G14)</f>
        <v>2470</v>
      </c>
      <c r="D14" s="28">
        <f>225+175</f>
        <v>400</v>
      </c>
      <c r="E14" s="28">
        <f>300+300+300+145+350</f>
        <v>1395</v>
      </c>
      <c r="F14" s="28">
        <f>475+200</f>
        <v>675</v>
      </c>
      <c r="G14" s="28"/>
    </row>
    <row r="15" spans="1:7" ht="15" customHeight="1" x14ac:dyDescent="0.2">
      <c r="A15" s="29">
        <v>8</v>
      </c>
      <c r="B15" s="29" t="s">
        <v>230</v>
      </c>
      <c r="C15" s="30">
        <f>SUM(D15:G15)</f>
        <v>2405</v>
      </c>
      <c r="D15" s="28">
        <f>575+200</f>
        <v>775</v>
      </c>
      <c r="E15" s="28">
        <f>350+325+475+130</f>
        <v>1280</v>
      </c>
      <c r="F15" s="28">
        <v>350</v>
      </c>
      <c r="G15" s="28"/>
    </row>
    <row r="16" spans="1:7" ht="15" customHeight="1" x14ac:dyDescent="0.2">
      <c r="A16" s="29">
        <v>9</v>
      </c>
      <c r="B16" s="29" t="s">
        <v>313</v>
      </c>
      <c r="C16" s="30">
        <f>SUM(D16:G16)</f>
        <v>2400</v>
      </c>
      <c r="D16" s="28">
        <f>250+275</f>
        <v>525</v>
      </c>
      <c r="E16" s="28">
        <f>575+475+200</f>
        <v>1250</v>
      </c>
      <c r="F16" s="28">
        <f>350+275</f>
        <v>625</v>
      </c>
      <c r="G16" s="28"/>
    </row>
    <row r="17" spans="1:7" ht="15" customHeight="1" x14ac:dyDescent="0.2">
      <c r="A17" s="29">
        <v>10</v>
      </c>
      <c r="B17" s="29" t="s">
        <v>334</v>
      </c>
      <c r="C17" s="30">
        <f>SUM(D17:G17)</f>
        <v>2245</v>
      </c>
      <c r="D17" s="28">
        <f>250+325+250+225</f>
        <v>1050</v>
      </c>
      <c r="E17" s="28">
        <f>200+145+350</f>
        <v>695</v>
      </c>
      <c r="F17" s="28">
        <f>300+200</f>
        <v>500</v>
      </c>
      <c r="G17" s="28"/>
    </row>
    <row r="18" spans="1:7" ht="15" customHeight="1" x14ac:dyDescent="0.2">
      <c r="A18" s="29">
        <v>11</v>
      </c>
      <c r="B18" s="29" t="s">
        <v>320</v>
      </c>
      <c r="C18" s="30">
        <f>SUM(D18:G18)</f>
        <v>2230</v>
      </c>
      <c r="D18" s="28">
        <f>275+200</f>
        <v>475</v>
      </c>
      <c r="E18" s="28">
        <f>145+225+575+325</f>
        <v>1270</v>
      </c>
      <c r="F18" s="28">
        <f>325+160</f>
        <v>485</v>
      </c>
      <c r="G18" s="28"/>
    </row>
    <row r="19" spans="1:7" ht="15" customHeight="1" x14ac:dyDescent="0.2">
      <c r="A19" s="29">
        <v>12</v>
      </c>
      <c r="B19" s="29" t="s">
        <v>351</v>
      </c>
      <c r="C19" s="30">
        <f>SUM(D19:G19)</f>
        <v>2030</v>
      </c>
      <c r="D19" s="28">
        <v>130</v>
      </c>
      <c r="E19" s="28">
        <f>225+175+175</f>
        <v>575</v>
      </c>
      <c r="F19" s="28">
        <f>575+325+425</f>
        <v>1325</v>
      </c>
      <c r="G19" s="28"/>
    </row>
    <row r="20" spans="1:7" ht="15" customHeight="1" x14ac:dyDescent="0.2">
      <c r="A20" s="29">
        <v>13</v>
      </c>
      <c r="B20" s="29" t="s">
        <v>333</v>
      </c>
      <c r="C20" s="30">
        <f>SUM(D20:G20)</f>
        <v>2020</v>
      </c>
      <c r="D20" s="28">
        <f>300+325+160</f>
        <v>785</v>
      </c>
      <c r="E20" s="28">
        <f>175+160+375+275</f>
        <v>985</v>
      </c>
      <c r="F20" s="28">
        <v>250</v>
      </c>
      <c r="G20" s="28"/>
    </row>
    <row r="21" spans="1:7" ht="15" customHeight="1" x14ac:dyDescent="0.2">
      <c r="A21" s="29">
        <v>14</v>
      </c>
      <c r="B21" s="29" t="s">
        <v>346</v>
      </c>
      <c r="C21" s="30">
        <f>SUM(D21:G21)</f>
        <v>1545</v>
      </c>
      <c r="D21" s="28">
        <f>425+375</f>
        <v>800</v>
      </c>
      <c r="E21" s="28">
        <f>145+225</f>
        <v>370</v>
      </c>
      <c r="F21" s="28">
        <f>375</f>
        <v>375</v>
      </c>
      <c r="G21" s="28"/>
    </row>
    <row r="22" spans="1:7" ht="15" customHeight="1" x14ac:dyDescent="0.2">
      <c r="A22" s="29">
        <v>15</v>
      </c>
      <c r="B22" s="29" t="s">
        <v>293</v>
      </c>
      <c r="C22" s="30">
        <f>SUM(D22:G22)</f>
        <v>1475</v>
      </c>
      <c r="D22" s="28">
        <f>275</f>
        <v>275</v>
      </c>
      <c r="E22" s="28">
        <f>175+250+325+250</f>
        <v>1000</v>
      </c>
      <c r="F22" s="28">
        <f>200</f>
        <v>200</v>
      </c>
      <c r="G22" s="28"/>
    </row>
    <row r="23" spans="1:7" ht="15" customHeight="1" x14ac:dyDescent="0.2">
      <c r="A23" s="29">
        <v>16</v>
      </c>
      <c r="B23" s="29" t="s">
        <v>283</v>
      </c>
      <c r="C23" s="30">
        <f>SUM(D23:G23)</f>
        <v>1415</v>
      </c>
      <c r="D23" s="28">
        <v>350</v>
      </c>
      <c r="E23" s="28">
        <f>115+575+375</f>
        <v>1065</v>
      </c>
      <c r="F23" s="28">
        <v>0</v>
      </c>
      <c r="G23" s="28"/>
    </row>
    <row r="24" spans="1:7" ht="15" customHeight="1" x14ac:dyDescent="0.2">
      <c r="A24" s="29">
        <v>17</v>
      </c>
      <c r="B24" s="29" t="s">
        <v>294</v>
      </c>
      <c r="C24" s="30">
        <f>SUM(D24:G24)</f>
        <v>1380</v>
      </c>
      <c r="D24" s="28">
        <f>425</f>
        <v>425</v>
      </c>
      <c r="E24" s="28">
        <f>475+115</f>
        <v>590</v>
      </c>
      <c r="F24" s="28">
        <f>250+115</f>
        <v>365</v>
      </c>
      <c r="G24" s="28"/>
    </row>
    <row r="25" spans="1:7" ht="15" customHeight="1" x14ac:dyDescent="0.2">
      <c r="A25" s="29">
        <v>18</v>
      </c>
      <c r="B25" s="29" t="s">
        <v>299</v>
      </c>
      <c r="C25" s="30">
        <f>SUM(D25:G25)</f>
        <v>1275</v>
      </c>
      <c r="D25" s="28">
        <f>130+225</f>
        <v>355</v>
      </c>
      <c r="E25" s="28">
        <f>200+575</f>
        <v>775</v>
      </c>
      <c r="F25" s="28">
        <v>145</v>
      </c>
      <c r="G25" s="28"/>
    </row>
    <row r="26" spans="1:7" ht="15" customHeight="1" x14ac:dyDescent="0.2">
      <c r="A26" s="29">
        <v>19</v>
      </c>
      <c r="B26" s="29" t="s">
        <v>244</v>
      </c>
      <c r="C26" s="30">
        <f>SUM(D26:G26)</f>
        <v>1200</v>
      </c>
      <c r="D26" s="28">
        <v>0</v>
      </c>
      <c r="E26" s="28">
        <f>425+225</f>
        <v>650</v>
      </c>
      <c r="F26" s="28">
        <f>250+300</f>
        <v>550</v>
      </c>
      <c r="G26" s="28"/>
    </row>
    <row r="27" spans="1:7" ht="15" customHeight="1" x14ac:dyDescent="0.2">
      <c r="A27" s="29">
        <v>20</v>
      </c>
      <c r="B27" s="29" t="s">
        <v>246</v>
      </c>
      <c r="C27" s="30">
        <f>SUM(D27:G27)</f>
        <v>960</v>
      </c>
      <c r="D27" s="28">
        <v>425</v>
      </c>
      <c r="E27" s="28">
        <f>375+160</f>
        <v>535</v>
      </c>
      <c r="F27" s="28">
        <v>0</v>
      </c>
      <c r="G27" s="28"/>
    </row>
    <row r="28" spans="1:7" ht="15" customHeight="1" x14ac:dyDescent="0.2">
      <c r="A28" s="29">
        <v>21</v>
      </c>
      <c r="B28" s="29" t="s">
        <v>358</v>
      </c>
      <c r="C28" s="30">
        <f>SUM(D28:G28)</f>
        <v>835</v>
      </c>
      <c r="D28" s="28">
        <v>300</v>
      </c>
      <c r="E28" s="28">
        <f>130+130</f>
        <v>260</v>
      </c>
      <c r="F28" s="28">
        <f>160+115</f>
        <v>275</v>
      </c>
      <c r="G28" s="28"/>
    </row>
    <row r="29" spans="1:7" ht="15" customHeight="1" x14ac:dyDescent="0.2">
      <c r="A29" s="29">
        <v>22</v>
      </c>
      <c r="B29" s="29" t="s">
        <v>195</v>
      </c>
      <c r="C29" s="30">
        <f>SUM(D29:G29)</f>
        <v>820</v>
      </c>
      <c r="D29" s="28">
        <f>200+145</f>
        <v>345</v>
      </c>
      <c r="E29" s="28">
        <f>475</f>
        <v>475</v>
      </c>
      <c r="F29" s="28">
        <v>0</v>
      </c>
      <c r="G29" s="28"/>
    </row>
    <row r="30" spans="1:7" ht="15" customHeight="1" x14ac:dyDescent="0.2">
      <c r="A30" s="29">
        <v>23</v>
      </c>
      <c r="B30" s="29" t="s">
        <v>355</v>
      </c>
      <c r="C30" s="30">
        <f>SUM(D30:G30)</f>
        <v>725</v>
      </c>
      <c r="D30" s="28">
        <v>0</v>
      </c>
      <c r="E30" s="28">
        <f>250</f>
        <v>250</v>
      </c>
      <c r="F30" s="28">
        <v>475</v>
      </c>
      <c r="G30" s="28"/>
    </row>
    <row r="31" spans="1:7" ht="15" customHeight="1" x14ac:dyDescent="0.2">
      <c r="A31" s="29">
        <v>24</v>
      </c>
      <c r="B31" s="29" t="s">
        <v>360</v>
      </c>
      <c r="C31" s="30">
        <f>SUM(D31:G31)</f>
        <v>575</v>
      </c>
      <c r="D31" s="28">
        <v>0</v>
      </c>
      <c r="E31" s="28">
        <v>0</v>
      </c>
      <c r="F31" s="28">
        <f>575</f>
        <v>575</v>
      </c>
      <c r="G31" s="28"/>
    </row>
    <row r="32" spans="1:7" ht="15" customHeight="1" x14ac:dyDescent="0.2">
      <c r="A32" s="31"/>
      <c r="B32" s="31" t="s">
        <v>361</v>
      </c>
      <c r="C32" s="32">
        <f>SUM(D32:G32)</f>
        <v>525</v>
      </c>
      <c r="D32" s="28">
        <f>175</f>
        <v>175</v>
      </c>
      <c r="E32" s="28">
        <v>0</v>
      </c>
      <c r="F32" s="28">
        <f>350</f>
        <v>350</v>
      </c>
      <c r="G32" s="28"/>
    </row>
    <row r="33" spans="1:7" ht="15" customHeight="1" x14ac:dyDescent="0.2">
      <c r="A33" s="31"/>
      <c r="B33" s="31" t="s">
        <v>345</v>
      </c>
      <c r="C33" s="32">
        <f>SUM(D33:G33)</f>
        <v>445</v>
      </c>
      <c r="D33" s="28">
        <f>145+300</f>
        <v>445</v>
      </c>
      <c r="E33" s="28">
        <v>0</v>
      </c>
      <c r="F33" s="28">
        <v>0</v>
      </c>
      <c r="G33" s="28"/>
    </row>
    <row r="34" spans="1:7" ht="15" customHeight="1" x14ac:dyDescent="0.2">
      <c r="A34" s="31"/>
      <c r="B34" s="31" t="s">
        <v>343</v>
      </c>
      <c r="C34" s="32">
        <f>SUM(D34:G34)</f>
        <v>375</v>
      </c>
      <c r="D34" s="28">
        <f>375</f>
        <v>375</v>
      </c>
      <c r="E34" s="28">
        <v>0</v>
      </c>
      <c r="F34" s="28">
        <v>0</v>
      </c>
      <c r="G34" s="28"/>
    </row>
    <row r="35" spans="1:7" ht="15" customHeight="1" x14ac:dyDescent="0.2">
      <c r="A35" s="31"/>
      <c r="B35" s="31" t="s">
        <v>347</v>
      </c>
      <c r="C35" s="32">
        <f>SUM(D35:G35)</f>
        <v>335</v>
      </c>
      <c r="D35" s="28">
        <v>160</v>
      </c>
      <c r="E35" s="28">
        <v>0</v>
      </c>
      <c r="F35" s="28">
        <f>175</f>
        <v>175</v>
      </c>
      <c r="G35" s="28"/>
    </row>
    <row r="36" spans="1:7" ht="15" customHeight="1" x14ac:dyDescent="0.2">
      <c r="A36" s="31"/>
      <c r="B36" s="31" t="s">
        <v>344</v>
      </c>
      <c r="C36" s="32">
        <f>SUM(D36:G36)</f>
        <v>300</v>
      </c>
      <c r="D36" s="28">
        <f>300</f>
        <v>300</v>
      </c>
      <c r="E36" s="28">
        <v>0</v>
      </c>
      <c r="F36" s="28">
        <v>0</v>
      </c>
      <c r="G36" s="28"/>
    </row>
    <row r="37" spans="1:7" ht="15" customHeight="1" x14ac:dyDescent="0.2">
      <c r="A37" s="31"/>
      <c r="B37" s="31" t="s">
        <v>303</v>
      </c>
      <c r="C37" s="32">
        <f>SUM(D37:G37)</f>
        <v>290</v>
      </c>
      <c r="D37" s="28">
        <v>0</v>
      </c>
      <c r="E37" s="28">
        <f>160</f>
        <v>160</v>
      </c>
      <c r="F37" s="28">
        <f>130</f>
        <v>130</v>
      </c>
      <c r="G37" s="28"/>
    </row>
    <row r="38" spans="1:7" ht="15" customHeight="1" x14ac:dyDescent="0.2">
      <c r="A38" s="31"/>
      <c r="B38" s="31" t="s">
        <v>356</v>
      </c>
      <c r="C38" s="32">
        <f>SUM(D38:G38)</f>
        <v>275</v>
      </c>
      <c r="D38" s="28">
        <v>0</v>
      </c>
      <c r="E38" s="28">
        <f>145</f>
        <v>145</v>
      </c>
      <c r="F38" s="28">
        <f>130</f>
        <v>130</v>
      </c>
      <c r="G38" s="28"/>
    </row>
    <row r="39" spans="1:7" ht="15" customHeight="1" x14ac:dyDescent="0.2">
      <c r="A39" s="31"/>
      <c r="B39" s="31" t="s">
        <v>352</v>
      </c>
      <c r="C39" s="32">
        <f>SUM(D39:G39)</f>
        <v>250</v>
      </c>
      <c r="D39" s="28">
        <v>0</v>
      </c>
      <c r="E39" s="28">
        <v>250</v>
      </c>
      <c r="F39" s="28">
        <v>0</v>
      </c>
      <c r="G39" s="28"/>
    </row>
    <row r="40" spans="1:7" ht="15" customHeight="1" x14ac:dyDescent="0.2">
      <c r="A40" s="31"/>
      <c r="B40" s="31" t="s">
        <v>350</v>
      </c>
      <c r="C40" s="32">
        <f>SUM(D40:G40)</f>
        <v>250</v>
      </c>
      <c r="D40" s="28">
        <v>250</v>
      </c>
      <c r="E40" s="28">
        <v>0</v>
      </c>
      <c r="F40" s="28">
        <v>0</v>
      </c>
      <c r="G40" s="28"/>
    </row>
    <row r="41" spans="1:7" ht="15" customHeight="1" x14ac:dyDescent="0.2">
      <c r="A41" s="31"/>
      <c r="B41" s="31" t="s">
        <v>359</v>
      </c>
      <c r="C41" s="32">
        <f>SUM(D41:G41)</f>
        <v>245</v>
      </c>
      <c r="D41" s="28">
        <v>0</v>
      </c>
      <c r="E41" s="28">
        <v>0</v>
      </c>
      <c r="F41" s="28">
        <f>115+130</f>
        <v>245</v>
      </c>
      <c r="G41" s="28"/>
    </row>
    <row r="42" spans="1:7" ht="15" customHeight="1" x14ac:dyDescent="0.2">
      <c r="A42" s="31"/>
      <c r="B42" s="31" t="s">
        <v>363</v>
      </c>
      <c r="C42" s="32">
        <f>SUM(D42:G42)</f>
        <v>225</v>
      </c>
      <c r="D42" s="28">
        <v>0</v>
      </c>
      <c r="E42" s="28">
        <v>0</v>
      </c>
      <c r="F42" s="28">
        <v>225</v>
      </c>
      <c r="G42" s="28"/>
    </row>
    <row r="43" spans="1:7" ht="15" customHeight="1" x14ac:dyDescent="0.2">
      <c r="A43" s="31"/>
      <c r="B43" s="31" t="s">
        <v>348</v>
      </c>
      <c r="C43" s="32">
        <f>SUM(D43:G43)</f>
        <v>200</v>
      </c>
      <c r="D43" s="28">
        <f>200</f>
        <v>200</v>
      </c>
      <c r="E43" s="28">
        <v>0</v>
      </c>
      <c r="F43" s="28">
        <v>0</v>
      </c>
      <c r="G43" s="28"/>
    </row>
    <row r="44" spans="1:7" ht="15" customHeight="1" x14ac:dyDescent="0.2">
      <c r="A44" s="31"/>
      <c r="B44" s="31" t="s">
        <v>292</v>
      </c>
      <c r="C44" s="32">
        <f>SUM(D44:G44)</f>
        <v>160</v>
      </c>
      <c r="D44" s="28">
        <v>0</v>
      </c>
      <c r="E44" s="28">
        <v>160</v>
      </c>
      <c r="F44" s="28">
        <v>0</v>
      </c>
      <c r="G44" s="28"/>
    </row>
    <row r="45" spans="1:7" ht="15" customHeight="1" x14ac:dyDescent="0.2">
      <c r="A45" s="31"/>
      <c r="B45" s="31" t="s">
        <v>362</v>
      </c>
      <c r="C45" s="32">
        <f>SUM(D45:G45)</f>
        <v>145</v>
      </c>
      <c r="D45" s="28">
        <v>0</v>
      </c>
      <c r="E45" s="28">
        <v>0</v>
      </c>
      <c r="F45" s="28">
        <f>145</f>
        <v>145</v>
      </c>
      <c r="G45" s="28"/>
    </row>
    <row r="46" spans="1:7" ht="15" customHeight="1" x14ac:dyDescent="0.2">
      <c r="A46" s="31"/>
      <c r="B46" s="31" t="s">
        <v>357</v>
      </c>
      <c r="C46" s="32">
        <f>SUM(D46:G46)</f>
        <v>130</v>
      </c>
      <c r="D46" s="28">
        <v>0</v>
      </c>
      <c r="E46" s="28">
        <f>130</f>
        <v>130</v>
      </c>
      <c r="F46" s="28">
        <v>0</v>
      </c>
      <c r="G46" s="28"/>
    </row>
    <row r="47" spans="1:7" ht="15" customHeight="1" x14ac:dyDescent="0.2">
      <c r="A47" s="31"/>
      <c r="B47" s="31" t="s">
        <v>349</v>
      </c>
      <c r="C47" s="32">
        <f>SUM(D47:G47)</f>
        <v>115</v>
      </c>
      <c r="D47" s="28">
        <v>115</v>
      </c>
      <c r="E47" s="28">
        <v>0</v>
      </c>
      <c r="F47" s="28">
        <v>0</v>
      </c>
      <c r="G47" s="28"/>
    </row>
    <row r="48" spans="1:7" ht="15" customHeight="1" x14ac:dyDescent="0.2">
      <c r="A48" s="31"/>
      <c r="B48" s="31" t="s">
        <v>354</v>
      </c>
      <c r="C48" s="32">
        <f>SUM(D48:G48)</f>
        <v>115</v>
      </c>
      <c r="D48" s="28">
        <v>0</v>
      </c>
      <c r="E48" s="28">
        <f>115</f>
        <v>115</v>
      </c>
      <c r="F48" s="28">
        <v>0</v>
      </c>
      <c r="G48" s="28"/>
    </row>
    <row r="50" spans="1:7" ht="18.75" customHeight="1" x14ac:dyDescent="0.25">
      <c r="A50" s="33" t="s">
        <v>338</v>
      </c>
      <c r="B50" s="34"/>
      <c r="C50" s="34"/>
      <c r="D50" s="3"/>
      <c r="E50" s="3"/>
      <c r="F50" s="3"/>
      <c r="G50" s="3"/>
    </row>
  </sheetData>
  <sortState ref="A8:G48">
    <sortCondition descending="1" ref="C8:C48"/>
  </sortState>
  <mergeCells count="7">
    <mergeCell ref="A50:C50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3" t="s">
        <v>3</v>
      </c>
      <c r="B51" s="34"/>
      <c r="C51" s="3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0" t="s">
        <v>4</v>
      </c>
      <c r="B52" s="41"/>
      <c r="C52" s="4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2" t="s">
        <v>5</v>
      </c>
      <c r="B53" s="43"/>
      <c r="C53" s="4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3" t="s">
        <v>3</v>
      </c>
      <c r="B52" s="34"/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0" t="s">
        <v>4</v>
      </c>
      <c r="B53" s="41"/>
      <c r="C53" s="4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2" t="s">
        <v>5</v>
      </c>
      <c r="B54" s="43"/>
      <c r="C54" s="4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3" t="s">
        <v>3</v>
      </c>
      <c r="B43" s="34"/>
      <c r="C43" s="3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0" t="s">
        <v>4</v>
      </c>
      <c r="B44" s="41"/>
      <c r="C44" s="4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2" t="s">
        <v>5</v>
      </c>
      <c r="B45" s="43"/>
      <c r="C45" s="4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3" t="s">
        <v>3</v>
      </c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0" t="s">
        <v>4</v>
      </c>
      <c r="B48" s="41"/>
      <c r="C48" s="4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2" t="s">
        <v>5</v>
      </c>
      <c r="B49" s="43"/>
      <c r="C49" s="4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326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278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3" t="s">
        <v>3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0" t="s">
        <v>4</v>
      </c>
      <c r="B91" s="41"/>
      <c r="C91" s="4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2" t="s">
        <v>5</v>
      </c>
      <c r="B92" s="43"/>
      <c r="C92" s="43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224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3" t="s">
        <v>3</v>
      </c>
      <c r="B67" s="34"/>
      <c r="C67" s="3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0" t="s">
        <v>4</v>
      </c>
      <c r="B68" s="41"/>
      <c r="C68" s="4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2" t="s">
        <v>5</v>
      </c>
      <c r="B69" s="43"/>
      <c r="C69" s="4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3" t="s">
        <v>3</v>
      </c>
      <c r="B33" s="34"/>
      <c r="C33" s="3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0" t="s">
        <v>4</v>
      </c>
      <c r="B34" s="41"/>
      <c r="C34" s="4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2" t="s">
        <v>5</v>
      </c>
      <c r="B35" s="43"/>
      <c r="C35" s="4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3" t="s">
        <v>3</v>
      </c>
      <c r="B26" s="34"/>
      <c r="C26" s="3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0" t="s">
        <v>4</v>
      </c>
      <c r="B27" s="41"/>
      <c r="C27" s="4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2" t="s">
        <v>5</v>
      </c>
      <c r="B28" s="43"/>
      <c r="C28" s="4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3" t="s">
        <v>3</v>
      </c>
      <c r="B28" s="34"/>
      <c r="C28" s="3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0" t="s">
        <v>4</v>
      </c>
      <c r="B29" s="41"/>
      <c r="C29" s="4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2" t="s">
        <v>5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3" t="s">
        <v>3</v>
      </c>
      <c r="B38" s="34"/>
      <c r="C38" s="3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0" t="s">
        <v>4</v>
      </c>
      <c r="B39" s="41"/>
      <c r="C39" s="4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2" t="s">
        <v>5</v>
      </c>
      <c r="B40" s="43"/>
      <c r="C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3" t="s">
        <v>3</v>
      </c>
      <c r="B44" s="34"/>
      <c r="C44" s="3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0" t="s">
        <v>4</v>
      </c>
      <c r="B45" s="41"/>
      <c r="C45" s="4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2" t="s">
        <v>5</v>
      </c>
      <c r="B46" s="43"/>
      <c r="C46" s="4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ht="36" customHeight="1" x14ac:dyDescent="0.5">
      <c r="A64" s="56" t="s">
        <v>17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ht="38.25" customHeight="1" x14ac:dyDescent="0.4">
      <c r="A65" s="58" t="s">
        <v>139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42" customHeight="1" x14ac:dyDescent="0.4">
      <c r="A66" s="60" t="s">
        <v>145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ht="42" customHeight="1" x14ac:dyDescent="0.4">
      <c r="A67" s="53" t="s">
        <v>140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21" customHeight="1" x14ac:dyDescent="0.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9" t="s">
        <v>4</v>
      </c>
      <c r="B83" s="50"/>
      <c r="C83" s="50"/>
      <c r="D83" s="50"/>
    </row>
    <row r="84" spans="1:7" ht="15" x14ac:dyDescent="0.25">
      <c r="A84" s="51" t="s">
        <v>144</v>
      </c>
      <c r="B84" s="52"/>
      <c r="C84" s="52"/>
      <c r="D84" s="52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2026-04-25T08:43:50Z</dcterms:modified>
</cp:coreProperties>
</file>