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9-15-25 - 12-1-25 (3 quarter)" sheetId="63" r:id="rId1"/>
    <sheet name="6-23-25 - 9-8-25 (2 quarter)" sheetId="62" state="hidden" r:id="rId2"/>
    <sheet name="3-24-25 - 6-17-25 (1 quarter)" sheetId="61" state="hidden" r:id="rId3"/>
    <sheet name="12-15-24 - 3-16-25 (1 quarter)" sheetId="60" state="hidden" r:id="rId4"/>
    <sheet name="7-27-24 - 10-12-24 (3 quarter)" sheetId="59" state="hidden" r:id="rId5"/>
    <sheet name="5-4-24 - 7-20-24 (2 quarter)" sheetId="58" state="hidden" r:id="rId6"/>
    <sheet name="2-4-24 - 4-27-24 (1 quarter)" sheetId="57" state="hidden" r:id="rId7"/>
    <sheet name="6-4-23 - 9-10-23 (17 month)" sheetId="56" state="hidden" r:id="rId8"/>
    <sheet name="2-19-23 - 5-21-23 (16 months)" sheetId="55" state="hidden" r:id="rId9"/>
    <sheet name="10-30-22 - 2-12-23 (6 month)" sheetId="54" state="hidden" r:id="rId10"/>
    <sheet name="8-7-22 - 10-23-22 (5 month)" sheetId="53" state="hidden" r:id="rId11"/>
    <sheet name="4-10-22 - 7-31-22 (4 month)" sheetId="52" state="hidden" r:id="rId12"/>
    <sheet name="10-3-21 - 4-3-22 (3 month)" sheetId="51" state="hidden" r:id="rId13"/>
    <sheet name="6-27-21 - 9-26-21 (2 month)" sheetId="50" state="hidden" r:id="rId14"/>
    <sheet name="3-21-21 - 6-20-21 (1 month)" sheetId="49" state="hidden" r:id="rId15"/>
  </sheets>
  <definedNames>
    <definedName name="_xlnm.Print_Area" localSheetId="9">'10-30-22 - 2-12-23 (6 month)'!$A$1:$O$84</definedName>
    <definedName name="_xlnm.Print_Area" localSheetId="3">'12-15-24 - 3-16-25 (1 quarter)'!$A$1:$O$69</definedName>
    <definedName name="_xlnm.Print_Area" localSheetId="8">'2-19-23 - 5-21-23 (16 months)'!$A$1:$O$46</definedName>
    <definedName name="_xlnm.Print_Area" localSheetId="6">'2-4-24 - 4-27-24 (1 quarter)'!$A$1:$O$30</definedName>
    <definedName name="_xlnm.Print_Area" localSheetId="2">'3-24-25 - 6-17-25 (1 quarter)'!$A$1:$P$73</definedName>
    <definedName name="_xlnm.Print_Area" localSheetId="5">'5-4-24 - 7-20-24 (2 quarter)'!$A$1:$O$28</definedName>
    <definedName name="_xlnm.Print_Area" localSheetId="1">'6-23-25 - 9-8-25 (2 quarter)'!$A$1:$O$57</definedName>
    <definedName name="_xlnm.Print_Area" localSheetId="7">'6-4-23 - 9-10-23 (17 month)'!$A$1:$O$40</definedName>
    <definedName name="_xlnm.Print_Area" localSheetId="4">'7-27-24 - 10-12-24 (3 quarter)'!$A$1:$O$35</definedName>
    <definedName name="_xlnm.Print_Area" localSheetId="0">'9-15-25 - 12-1-25 (3 quarter)'!$A$1:$O$46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63" l="1"/>
  <c r="C8" i="63"/>
  <c r="C32" i="63"/>
  <c r="C34" i="63"/>
  <c r="C40" i="63"/>
  <c r="C35" i="63"/>
  <c r="J9" i="63"/>
  <c r="C42" i="63" l="1"/>
  <c r="C36" i="63"/>
  <c r="I30" i="63"/>
  <c r="C30" i="63" s="1"/>
  <c r="C41" i="63" l="1"/>
  <c r="C39" i="63"/>
  <c r="C16" i="63" l="1"/>
  <c r="C33" i="63"/>
  <c r="C14" i="63" l="1"/>
  <c r="C26" i="63"/>
  <c r="C28" i="63" l="1"/>
  <c r="C24" i="63"/>
  <c r="C22" i="63"/>
  <c r="C17" i="63"/>
  <c r="C31" i="63"/>
  <c r="C23" i="63"/>
  <c r="C25" i="63"/>
  <c r="C29" i="63"/>
  <c r="C38" i="63"/>
  <c r="C13" i="63"/>
  <c r="C10" i="63"/>
  <c r="C27" i="63"/>
  <c r="C11" i="63"/>
  <c r="C21" i="63"/>
  <c r="C20" i="63"/>
  <c r="C18" i="63"/>
  <c r="C12" i="63"/>
  <c r="C9" i="63"/>
  <c r="C19" i="63"/>
  <c r="C15" i="63"/>
  <c r="C46" i="62" l="1"/>
  <c r="J13" i="62" l="1"/>
  <c r="J18" i="62"/>
  <c r="J11" i="62"/>
  <c r="J8" i="62"/>
  <c r="J9" i="62"/>
  <c r="J17" i="62"/>
  <c r="C42" i="62"/>
  <c r="J12" i="62"/>
  <c r="J32" i="62" l="1"/>
  <c r="J28" i="62"/>
  <c r="J36" i="62"/>
  <c r="J29" i="62"/>
  <c r="J48" i="62"/>
  <c r="C48" i="62"/>
  <c r="J26" i="62"/>
  <c r="J16" i="62"/>
  <c r="J19" i="62"/>
  <c r="J20" i="62"/>
  <c r="I41" i="62" l="1"/>
  <c r="I21" i="62"/>
  <c r="I9" i="62"/>
  <c r="I18" i="62"/>
  <c r="I8" i="62"/>
  <c r="I11" i="62"/>
  <c r="I10" i="62"/>
  <c r="I22" i="62"/>
  <c r="I14" i="62"/>
  <c r="I29" i="62"/>
  <c r="I23" i="62"/>
  <c r="I51" i="62"/>
  <c r="C51" i="62" s="1"/>
  <c r="I50" i="62"/>
  <c r="C50" i="62"/>
  <c r="I19" i="62"/>
  <c r="I20" i="62"/>
  <c r="I27" i="62"/>
  <c r="C41" i="62"/>
  <c r="I24" i="62"/>
  <c r="H11" i="62"/>
  <c r="H12" i="62"/>
  <c r="H16" i="62"/>
  <c r="H9" i="62"/>
  <c r="H8" i="62"/>
  <c r="H13" i="62"/>
  <c r="H29" i="62"/>
  <c r="H25" i="62"/>
  <c r="H17" i="62"/>
  <c r="H19" i="62"/>
  <c r="H26" i="62"/>
  <c r="H47" i="62"/>
  <c r="C47" i="62"/>
  <c r="H32" i="62"/>
  <c r="H45" i="62"/>
  <c r="C45" i="62" s="1"/>
  <c r="H10" i="62"/>
  <c r="H27" i="62"/>
  <c r="C27" i="62"/>
  <c r="G13" i="62"/>
  <c r="G23" i="62"/>
  <c r="G8" i="62"/>
  <c r="G12" i="62"/>
  <c r="G11" i="62"/>
  <c r="G9" i="62"/>
  <c r="G43" i="62"/>
  <c r="G10" i="62"/>
  <c r="G15" i="62"/>
  <c r="G32" i="62"/>
  <c r="G16" i="62"/>
  <c r="G20" i="62"/>
  <c r="G26" i="62"/>
  <c r="G28" i="62"/>
  <c r="G19" i="62"/>
  <c r="G29" i="62"/>
  <c r="G17" i="62"/>
  <c r="G30" i="62"/>
  <c r="F9" i="62"/>
  <c r="F11" i="62"/>
  <c r="F16" i="62"/>
  <c r="F21" i="62"/>
  <c r="F23" i="62"/>
  <c r="F33" i="62"/>
  <c r="F29" i="62"/>
  <c r="F19" i="62"/>
  <c r="F12" i="62"/>
  <c r="F20" i="62"/>
  <c r="F32" i="62"/>
  <c r="F13" i="62"/>
  <c r="F28" i="62"/>
  <c r="F17" i="62"/>
  <c r="F34" i="62"/>
  <c r="F10" i="62"/>
  <c r="F22" i="62"/>
  <c r="E13" i="62"/>
  <c r="E11" i="62"/>
  <c r="E10" i="62"/>
  <c r="E25" i="62"/>
  <c r="E9" i="62"/>
  <c r="E8" i="62"/>
  <c r="E22" i="62"/>
  <c r="E21" i="62"/>
  <c r="E52" i="62"/>
  <c r="E31" i="62"/>
  <c r="E19" i="62"/>
  <c r="E17" i="62"/>
  <c r="E12" i="62"/>
  <c r="E26" i="62"/>
  <c r="E28" i="62"/>
  <c r="E30" i="62"/>
  <c r="D53" i="62"/>
  <c r="D39" i="62"/>
  <c r="D25" i="62"/>
  <c r="D9" i="62"/>
  <c r="D23" i="62"/>
  <c r="D8" i="62"/>
  <c r="D14" i="62"/>
  <c r="D13" i="62"/>
  <c r="D10" i="62"/>
  <c r="D12" i="62"/>
  <c r="D11" i="62"/>
  <c r="D36" i="62"/>
  <c r="D35" i="62"/>
  <c r="D28" i="62"/>
  <c r="D17" i="62"/>
  <c r="D44" i="62"/>
  <c r="D37" i="62"/>
  <c r="D32" i="62"/>
  <c r="D34" i="62"/>
  <c r="D24" i="62"/>
  <c r="D30" i="62"/>
  <c r="D16" i="62"/>
  <c r="D15" i="62"/>
  <c r="D18" i="62"/>
  <c r="D38" i="62"/>
  <c r="C29" i="62" l="1"/>
  <c r="C20" i="62"/>
  <c r="C49" i="62"/>
  <c r="C43" i="62"/>
  <c r="C28" i="62"/>
  <c r="C21" i="62"/>
  <c r="C16" i="62"/>
  <c r="C31" i="62"/>
  <c r="C22" i="62"/>
  <c r="C26" i="62"/>
  <c r="C53" i="62" l="1"/>
  <c r="C25" i="62"/>
  <c r="C40" i="62"/>
  <c r="C13" i="62"/>
  <c r="C10" i="62"/>
  <c r="C36" i="62"/>
  <c r="C35" i="62"/>
  <c r="C8" i="62" l="1"/>
  <c r="C12" i="62"/>
  <c r="C24" i="62"/>
  <c r="C15" i="62"/>
  <c r="C39" i="62"/>
  <c r="C34" i="62"/>
  <c r="C19" i="62"/>
  <c r="C37" i="62"/>
  <c r="C23" i="62"/>
  <c r="C44" i="62"/>
  <c r="C38" i="62"/>
  <c r="C32" i="62"/>
  <c r="C52" i="62"/>
  <c r="C14" i="62"/>
  <c r="C9" i="62"/>
  <c r="C17" i="62"/>
  <c r="C18" i="62" l="1"/>
  <c r="C33" i="62"/>
  <c r="C30" i="62"/>
  <c r="C11" i="62"/>
  <c r="P28" i="61"/>
  <c r="P11" i="61"/>
  <c r="C65" i="61"/>
  <c r="P17" i="61"/>
  <c r="P22" i="61"/>
  <c r="P39" i="61"/>
  <c r="P10" i="61"/>
  <c r="P23" i="61"/>
  <c r="P8" i="61"/>
  <c r="P9" i="61"/>
  <c r="P24" i="61"/>
  <c r="P31" i="61" l="1"/>
  <c r="P50" i="61"/>
  <c r="P36" i="61"/>
  <c r="P13" i="61"/>
  <c r="P19" i="61"/>
  <c r="C67" i="61" l="1"/>
  <c r="O35" i="61"/>
  <c r="C59" i="61"/>
  <c r="O8" i="61"/>
  <c r="O39" i="61"/>
  <c r="C39" i="61" s="1"/>
  <c r="O11" i="61"/>
  <c r="O12" i="61"/>
  <c r="O13" i="61"/>
  <c r="O10" i="61"/>
  <c r="O24" i="61"/>
  <c r="O37" i="61"/>
  <c r="O19" i="61"/>
  <c r="O57" i="61"/>
  <c r="C57" i="61"/>
  <c r="O30" i="61"/>
  <c r="O17" i="61"/>
  <c r="O25" i="61"/>
  <c r="O36" i="61"/>
  <c r="N11" i="61" l="1"/>
  <c r="N14" i="61"/>
  <c r="N8" i="61"/>
  <c r="N10" i="61"/>
  <c r="N28" i="61"/>
  <c r="C28" i="61" s="1"/>
  <c r="N9" i="61"/>
  <c r="N26" i="61"/>
  <c r="N22" i="61"/>
  <c r="N34" i="61"/>
  <c r="N60" i="61"/>
  <c r="C60" i="61"/>
  <c r="N30" i="61"/>
  <c r="N54" i="61"/>
  <c r="C54" i="61" s="1"/>
  <c r="N13" i="61"/>
  <c r="N16" i="61"/>
  <c r="N19" i="61"/>
  <c r="M32" i="61"/>
  <c r="M22" i="61"/>
  <c r="M14" i="61"/>
  <c r="M9" i="61"/>
  <c r="M8" i="61"/>
  <c r="M11" i="61"/>
  <c r="M20" i="61"/>
  <c r="M10" i="61"/>
  <c r="M19" i="61" l="1"/>
  <c r="M24" i="61"/>
  <c r="M17" i="61"/>
  <c r="M51" i="61"/>
  <c r="C51" i="61" s="1"/>
  <c r="M13" i="61"/>
  <c r="M46" i="61"/>
  <c r="C46" i="61"/>
  <c r="M12" i="61"/>
  <c r="C58" i="61"/>
  <c r="L10" i="61"/>
  <c r="L8" i="61"/>
  <c r="L14" i="61"/>
  <c r="L9" i="61"/>
  <c r="L12" i="61"/>
  <c r="L19" i="61" l="1"/>
  <c r="L16" i="61"/>
  <c r="L41" i="61"/>
  <c r="L17" i="61"/>
  <c r="L31" i="61"/>
  <c r="L50" i="61"/>
  <c r="C50" i="61"/>
  <c r="L23" i="61"/>
  <c r="L13" i="61"/>
  <c r="L30" i="61"/>
  <c r="K15" i="61" l="1"/>
  <c r="K35" i="61"/>
  <c r="C35" i="61" s="1"/>
  <c r="K34" i="61"/>
  <c r="K23" i="61"/>
  <c r="K13" i="61"/>
  <c r="K9" i="61"/>
  <c r="K11" i="61"/>
  <c r="K21" i="61"/>
  <c r="K31" i="61"/>
  <c r="K37" i="61"/>
  <c r="K61" i="61"/>
  <c r="C61" i="61" s="1"/>
  <c r="K19" i="61"/>
  <c r="K20" i="61"/>
  <c r="K36" i="61"/>
  <c r="I15" i="61"/>
  <c r="C36" i="61"/>
  <c r="K38" i="61"/>
  <c r="C33" i="61" l="1"/>
  <c r="C42" i="61"/>
  <c r="J21" i="61"/>
  <c r="C44" i="61"/>
  <c r="C56" i="61"/>
  <c r="J10" i="61"/>
  <c r="J17" i="61"/>
  <c r="J11" i="61"/>
  <c r="J8" i="61"/>
  <c r="J9" i="61"/>
  <c r="J68" i="61"/>
  <c r="C68" i="61"/>
  <c r="I11" i="61"/>
  <c r="J37" i="61"/>
  <c r="J38" i="61"/>
  <c r="J63" i="61"/>
  <c r="C63" i="61" s="1"/>
  <c r="J19" i="61"/>
  <c r="J27" i="61"/>
  <c r="J41" i="61"/>
  <c r="J14" i="61"/>
  <c r="J34" i="61"/>
  <c r="J13" i="61"/>
  <c r="C32" i="61"/>
  <c r="I22" i="61"/>
  <c r="I8" i="61"/>
  <c r="I16" i="61"/>
  <c r="I12" i="61"/>
  <c r="I9" i="61"/>
  <c r="I18" i="61"/>
  <c r="I20" i="61" l="1"/>
  <c r="I34" i="61"/>
  <c r="C34" i="61"/>
  <c r="I38" i="61"/>
  <c r="C38" i="61" s="1"/>
  <c r="I30" i="61"/>
  <c r="I23" i="61"/>
  <c r="I48" i="61"/>
  <c r="C48" i="61" s="1"/>
  <c r="I29" i="61"/>
  <c r="C41" i="61" l="1"/>
  <c r="C40" i="61"/>
  <c r="C45" i="61" l="1"/>
  <c r="C21" i="61"/>
  <c r="C37" i="61"/>
  <c r="C19" i="61" l="1"/>
  <c r="C18" i="61"/>
  <c r="C23" i="61"/>
  <c r="C26" i="61"/>
  <c r="C24" i="61"/>
  <c r="C20" i="61"/>
  <c r="C30" i="61" l="1"/>
  <c r="C12" i="61"/>
  <c r="C22" i="61"/>
  <c r="C55" i="61"/>
  <c r="C31" i="61"/>
  <c r="C52" i="61"/>
  <c r="C14" i="61"/>
  <c r="C66" i="61" l="1"/>
  <c r="C43" i="61"/>
  <c r="C13" i="61"/>
  <c r="C53" i="61"/>
  <c r="C11" i="61"/>
  <c r="C29" i="61"/>
  <c r="C47" i="61" l="1"/>
  <c r="C62" i="61"/>
  <c r="C15" i="61"/>
  <c r="C64" i="61"/>
  <c r="C10" i="61"/>
  <c r="C17" i="61"/>
  <c r="C8" i="61"/>
  <c r="C69" i="61"/>
  <c r="C25" i="61"/>
  <c r="C49" i="61"/>
  <c r="C9" i="61"/>
  <c r="C16" i="61"/>
  <c r="C27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<sst xmlns="http://schemas.openxmlformats.org/spreadsheetml/2006/main" count="731" uniqueCount="345">
  <si>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</si>
  <si>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</si>
  <si>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</si>
  <si>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</si>
  <si>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</si>
  <si>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</si>
  <si>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</si>
  <si>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</si>
  <si>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</si>
  <si>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</si>
  <si>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</si>
  <si>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</si>
  <si>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</si>
  <si>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</si>
  <si>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</si>
  <si>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</si>
  <si>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</si>
  <si>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</si>
  <si>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</si>
  <si>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</si>
  <si>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</si>
  <si>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</si>
  <si>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</si>
  <si>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</si>
  <si>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</si>
  <si>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</si>
  <si>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</si>
  <si>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</si>
  <si>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</si>
  <si>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</si>
  <si>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</si>
  <si>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</si>
  <si>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</si>
  <si>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</si>
  <si>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</si>
  <si>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</si>
  <si>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</si>
  <si>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</si>
  <si>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</si>
  <si>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</si>
  <si>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</si>
  <si>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</si>
  <si>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</si>
  <si>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</si>
  <si>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</si>
  <si>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</si>
  <si>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</si>
  <si>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</si>
  <si>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</si>
  <si>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</si>
  <si>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</si>
  <si>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</si>
  <si>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</si>
  <si>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</si>
  <si>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</si>
  <si>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</si>
  <si>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</si>
  <si>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</si>
  <si>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</si>
  <si>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</si>
  <si>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</si>
  <si>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</si>
  <si>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</si>
  <si>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</si>
  <si>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</si>
  <si>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</si>
  <si>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</si>
  <si>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</si>
  <si>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</si>
  <si>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</si>
  <si>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</si>
  <si>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</si>
  <si>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</si>
  <si>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</si>
  <si>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</si>
  <si>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</si>
  <si>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</si>
  <si>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</si>
  <si>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</si>
  <si>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</si>
  <si>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</si>
  <si>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</si>
  <si>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</si>
  <si>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</si>
  <si>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</si>
  <si>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</si>
  <si>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</si>
  <si>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</si>
  <si>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</si>
  <si>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</si>
  <si>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</si>
  <si>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</si>
  <si>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</si>
  <si>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</si>
  <si>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</si>
  <si>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</si>
  <si>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</si>
  <si>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</si>
  <si>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</si>
  <si>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</si>
  <si>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</si>
  <si>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</si>
  <si>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</si>
  <si>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</si>
  <si>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</si>
  <si>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</si>
  <si>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</si>
  <si>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</si>
  <si>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</si>
  <si>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</si>
  <si>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</si>
  <si>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</si>
  <si>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</si>
  <si>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</si>
  <si>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</si>
  <si>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</si>
  <si>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</si>
  <si>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</si>
  <si>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</si>
  <si>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</si>
  <si>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</si>
  <si>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</si>
  <si>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</si>
  <si>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</si>
  <si>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</si>
  <si>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</si>
  <si>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</si>
  <si>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</si>
  <si>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</si>
  <si>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</si>
  <si>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</si>
  <si>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</si>
  <si>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</si>
  <si>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</si>
  <si>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</si>
  <si>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</si>
  <si>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</si>
  <si>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</si>
  <si>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</si>
  <si>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</si>
  <si>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</si>
  <si>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</si>
  <si>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</si>
  <si>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</si>
  <si>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</si>
  <si>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</si>
  <si>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</si>
  <si>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</si>
  <si>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</si>
  <si>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</si>
  <si>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</si>
  <si>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</si>
  <si>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</si>
  <si>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</si>
  <si>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</si>
  <si>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</si>
  <si>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</si>
  <si>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</si>
  <si>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</si>
  <si>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</si>
  <si>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</si>
  <si>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</si>
  <si>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</si>
  <si>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</si>
  <si>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</si>
  <si>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</si>
  <si>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</si>
  <si>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</si>
  <si>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</si>
  <si>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</si>
  <si>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</si>
  <si>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</si>
  <si>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</si>
  <si>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</si>
  <si>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</si>
  <si>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</si>
  <si>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</si>
  <si>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</si>
  <si>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</si>
  <si>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</si>
  <si>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</si>
  <si>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</si>
  <si>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</si>
  <si>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</si>
  <si>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</si>
  <si>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</si>
  <si>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</si>
  <si>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</si>
  <si>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</si>
  <si>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</si>
  <si>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</si>
  <si>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</si>
  <si>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</si>
  <si>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</si>
  <si>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</si>
  <si>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</si>
  <si>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</si>
  <si>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</si>
  <si>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</si>
  <si>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</si>
  <si>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</si>
  <si>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</si>
  <si>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</si>
  <si>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</si>
  <si>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</si>
  <si>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</si>
  <si>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</si>
  <si>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</si>
  <si>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</si>
  <si>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</si>
  <si>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</si>
  <si>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</si>
  <si>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</si>
  <si>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</si>
  <si>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</si>
  <si>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</si>
  <si>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</si>
  <si>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</si>
  <si>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</si>
  <si>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</si>
  <si>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</si>
  <si>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</si>
  <si>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</si>
  <si>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</si>
  <si>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</si>
  <si>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</si>
  <si>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</si>
  <si>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</si>
  <si>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</si>
  <si>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</si>
  <si>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</si>
  <si>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</si>
  <si>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</si>
  <si>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</si>
  <si>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</si>
  <si>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</si>
  <si>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</si>
  <si>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</si>
  <si>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</si>
  <si>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</si>
  <si>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</si>
  <si>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</si>
  <si>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</si>
  <si>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</si>
  <si>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THE RESERVE</t>
  </si>
  <si>
    <t>QUARTERLY EVENT:  MONDAY 6/23/25</t>
  </si>
  <si>
    <t>Moore, Kristie</t>
  </si>
  <si>
    <t>Warmerdam, Brad</t>
  </si>
  <si>
    <t>Washington, George</t>
  </si>
  <si>
    <t>Velez, Domingo</t>
  </si>
  <si>
    <t>Craft, Jeremiah</t>
  </si>
  <si>
    <t>Taylor, Ricky</t>
  </si>
  <si>
    <t>Salinas, Elda</t>
  </si>
  <si>
    <t>Newbill, Mike</t>
  </si>
  <si>
    <t>Osborn, Jerry</t>
  </si>
  <si>
    <t>Corbitt, Glen</t>
  </si>
  <si>
    <t>Fields, Deb</t>
  </si>
  <si>
    <t>Ocon, Susan</t>
  </si>
  <si>
    <t>Walker, Q</t>
  </si>
  <si>
    <t>Harvey, Jared</t>
  </si>
  <si>
    <t>Wright, Neal</t>
  </si>
  <si>
    <t>Morelli, Max</t>
  </si>
  <si>
    <t>Martinez, Patrick</t>
  </si>
  <si>
    <t>Jackson, Edwin</t>
  </si>
  <si>
    <t>Brown, Kristine</t>
  </si>
  <si>
    <t>Marshal, Sherman</t>
  </si>
  <si>
    <t>Tsirigotis, Nick</t>
  </si>
  <si>
    <t>Urbiana, Luis</t>
  </si>
  <si>
    <t>Osorio, Carlos</t>
  </si>
  <si>
    <t>Hunt, Anthony</t>
  </si>
  <si>
    <t>Tipping, Jan</t>
  </si>
  <si>
    <t>Loudamy, Terry</t>
  </si>
  <si>
    <t>Blackely, Quincy</t>
  </si>
  <si>
    <t>Barber, Charlene</t>
  </si>
  <si>
    <t>Burner, Rodney</t>
  </si>
  <si>
    <t>Jackson, Ernesto</t>
  </si>
  <si>
    <t>4/28 - 4/29</t>
  </si>
  <si>
    <t>5/5 - 5/6</t>
  </si>
  <si>
    <t>5/12 - 5/13</t>
  </si>
  <si>
    <t>5/19 - 5/20</t>
  </si>
  <si>
    <t>5/26 - 5/27</t>
  </si>
  <si>
    <t>6/9 - 6/10</t>
  </si>
  <si>
    <t>6/16 - 6/17</t>
  </si>
  <si>
    <t>Barnes, Tyree</t>
  </si>
  <si>
    <t>Brown, Larry</t>
  </si>
  <si>
    <t>Ramos, David</t>
  </si>
  <si>
    <t>Jackson, Abe</t>
  </si>
  <si>
    <t>Siera, Milton</t>
  </si>
  <si>
    <t>Chandler, Angel</t>
  </si>
  <si>
    <t>Mergell, Amy</t>
  </si>
  <si>
    <t>Fetta, Joe</t>
  </si>
  <si>
    <t>Davis, Adrian</t>
  </si>
  <si>
    <t>Schindel, Marta</t>
  </si>
  <si>
    <t>Crossland, Rob</t>
  </si>
  <si>
    <t>6/2 - 6/3</t>
  </si>
  <si>
    <t>$400 CASH PRIZE</t>
  </si>
  <si>
    <t>Rahn, Allyson</t>
  </si>
  <si>
    <t>Voirin, Brandy</t>
  </si>
  <si>
    <t>Horton, Jesse</t>
  </si>
  <si>
    <t>Steigerwalt, Nick</t>
  </si>
  <si>
    <t>Roy, Abel</t>
  </si>
  <si>
    <t>Lafontant, Maurice</t>
  </si>
  <si>
    <t>Robbins, Jessica</t>
  </si>
  <si>
    <t>Esparza, Marcelo</t>
  </si>
  <si>
    <t>Lucas, William</t>
  </si>
  <si>
    <t>Lucas, Calinda</t>
  </si>
  <si>
    <t>Lucas, John</t>
  </si>
  <si>
    <t>Nichols, Adakin</t>
  </si>
  <si>
    <t>6/23 - 6-24</t>
  </si>
  <si>
    <t>6/30 - 7/1</t>
  </si>
  <si>
    <t>7/7 - 7/8</t>
  </si>
  <si>
    <t>7/14 - 7/15</t>
  </si>
  <si>
    <t>7/21 - 7/22</t>
  </si>
  <si>
    <t>7/28 - 7/29</t>
  </si>
  <si>
    <t>8/4 - 8/5</t>
  </si>
  <si>
    <t>QUARTERLY EVENT:  MONDAY 9/15/25</t>
  </si>
  <si>
    <t>Rieken, Almeta</t>
  </si>
  <si>
    <t>Rohn, Allyson</t>
  </si>
  <si>
    <t>Urbina, Luis</t>
  </si>
  <si>
    <t>Linscome, James</t>
  </si>
  <si>
    <t>Williamson, Becky</t>
  </si>
  <si>
    <t>Robins, Jessica</t>
  </si>
  <si>
    <t>Fair, Eddie</t>
  </si>
  <si>
    <t>Tiruvaipati, Sahith</t>
  </si>
  <si>
    <t>Brown, Kristen</t>
  </si>
  <si>
    <t>Haun, Olya</t>
  </si>
  <si>
    <t>Osboorn, Jerry</t>
  </si>
  <si>
    <t>Hulland, Ricky</t>
  </si>
  <si>
    <t>Williams, Tante</t>
  </si>
  <si>
    <t>Davis, Miyah</t>
  </si>
  <si>
    <t>Mitchell, Jean</t>
  </si>
  <si>
    <t>Martinez, Jake</t>
  </si>
  <si>
    <t>Spencer, Renee</t>
  </si>
  <si>
    <t>$370 CASH PRIZE</t>
  </si>
  <si>
    <t>Williams, Mike</t>
  </si>
  <si>
    <t>QUARTERLY EVENT:  MONDAY 12/8/25</t>
  </si>
  <si>
    <t>$310 CASH PRIZE</t>
  </si>
  <si>
    <t>Wetmore, William</t>
  </si>
  <si>
    <t>McChesnee, Geraldine</t>
  </si>
  <si>
    <t>Busocker, Ginger</t>
  </si>
  <si>
    <t>Gray, Wes</t>
  </si>
  <si>
    <t>Iwuchukwu, James</t>
  </si>
  <si>
    <t>Martinez, Isaac</t>
  </si>
  <si>
    <t>Osorro, Carlos</t>
  </si>
  <si>
    <t>Bunci, Newton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</si>
</sst>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38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54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0" fontId="36" fillId="0" borderId="10" xfId="0" applyFont="1" applyBorder="1" applyAlignment="1">
      <alignment horizontal="center" wrapText="1"/>
    </xf>
    <xf numFmtId="1" fontId="37" fillId="0" borderId="10" xfId="37" applyNumberFormat="1" applyFont="1" applyBorder="1" applyAlignment="1">
      <alignment horizontal="center" wrapText="1"/>
    </xf>
    <xf numFmtId="0" fontId="36" fillId="0" borderId="10" xfId="0" applyFont="1" applyBorder="1"/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1" fontId="37" fillId="26" borderId="0" xfId="37" applyNumberFormat="1" applyFont="1" applyFill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0" fillId="25" borderId="10" xfId="0" applyFill="1" applyBorder="1"/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4300"/>
          <a:ext cx="7172324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E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3345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630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workbookViewId="0">
      <selection activeCell="E28" sqref="E28"/>
    </sheetView>
  </sheetViews>
  <sheetFormatPr defaultRowHeight="12.75" x14ac:dyDescent="0.2"/>
  <cols>
    <col min="1" max="1" width="6.7109375" customWidth="1"/>
    <col min="2" max="2" width="20.85546875" customWidth="1"/>
    <col min="3" max="3" width="7.85546875" customWidth="1"/>
    <col min="4" max="15" width="6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244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335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336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45915</v>
      </c>
      <c r="E7" s="18">
        <v>45922</v>
      </c>
      <c r="F7" s="18">
        <v>45929</v>
      </c>
      <c r="G7" s="18">
        <v>45936</v>
      </c>
      <c r="H7" s="18">
        <v>45943</v>
      </c>
      <c r="I7" s="18">
        <v>45950</v>
      </c>
      <c r="J7" s="18">
        <v>45957</v>
      </c>
      <c r="K7" s="18">
        <v>45964</v>
      </c>
      <c r="L7" s="18">
        <v>45971</v>
      </c>
      <c r="M7" s="18">
        <v>45978</v>
      </c>
      <c r="N7" s="18">
        <v>45985</v>
      </c>
      <c r="O7" s="18">
        <v>45992</v>
      </c>
    </row>
    <row r="8" spans="1:15" ht="15" customHeight="1" x14ac:dyDescent="0.2">
      <c r="A8" s="22">
        <v>1</v>
      </c>
      <c r="B8" s="22" t="s">
        <v>256</v>
      </c>
      <c r="C8" s="24">
        <f t="shared" ref="C8:C42" si="0">SUM(D8:O8)</f>
        <v>4210</v>
      </c>
      <c r="D8" s="23">
        <v>425</v>
      </c>
      <c r="E8" s="23">
        <v>575</v>
      </c>
      <c r="F8" s="23">
        <v>425</v>
      </c>
      <c r="G8" s="23">
        <v>160</v>
      </c>
      <c r="H8" s="23">
        <v>325</v>
      </c>
      <c r="I8" s="23">
        <v>350</v>
      </c>
      <c r="J8" s="23">
        <v>475</v>
      </c>
      <c r="K8" s="23">
        <v>475</v>
      </c>
      <c r="L8" s="23">
        <v>425</v>
      </c>
      <c r="M8" s="23">
        <v>275</v>
      </c>
      <c r="N8" s="23">
        <v>300</v>
      </c>
      <c r="O8" s="23">
        <v>0</v>
      </c>
    </row>
    <row r="9" spans="1:15" ht="15" customHeight="1" x14ac:dyDescent="0.2">
      <c r="A9" s="22">
        <v>2</v>
      </c>
      <c r="B9" s="22" t="s">
        <v>219</v>
      </c>
      <c r="C9" s="24">
        <f t="shared" si="0"/>
        <v>3755</v>
      </c>
      <c r="D9" s="23">
        <v>0</v>
      </c>
      <c r="E9" s="23">
        <v>475</v>
      </c>
      <c r="F9" s="23">
        <v>130</v>
      </c>
      <c r="G9" s="23">
        <v>375</v>
      </c>
      <c r="H9" s="23">
        <v>425</v>
      </c>
      <c r="I9" s="23">
        <v>0</v>
      </c>
      <c r="J9" s="23">
        <f>575</f>
        <v>575</v>
      </c>
      <c r="K9" s="23">
        <v>575</v>
      </c>
      <c r="L9" s="23">
        <v>200</v>
      </c>
      <c r="M9" s="23">
        <v>325</v>
      </c>
      <c r="N9" s="23">
        <v>250</v>
      </c>
      <c r="O9" s="23">
        <v>425</v>
      </c>
    </row>
    <row r="10" spans="1:15" ht="15" customHeight="1" x14ac:dyDescent="0.2">
      <c r="A10" s="22">
        <v>3</v>
      </c>
      <c r="B10" s="22" t="s">
        <v>134</v>
      </c>
      <c r="C10" s="24">
        <f t="shared" si="0"/>
        <v>3485</v>
      </c>
      <c r="D10" s="23">
        <v>0</v>
      </c>
      <c r="E10" s="23">
        <v>350</v>
      </c>
      <c r="F10" s="23">
        <v>575</v>
      </c>
      <c r="G10" s="23">
        <v>325</v>
      </c>
      <c r="H10" s="23">
        <v>225</v>
      </c>
      <c r="I10" s="23">
        <v>575</v>
      </c>
      <c r="J10" s="23">
        <v>160</v>
      </c>
      <c r="K10" s="23">
        <v>325</v>
      </c>
      <c r="L10" s="23">
        <v>375</v>
      </c>
      <c r="M10" s="23">
        <v>0</v>
      </c>
      <c r="N10" s="23">
        <v>350</v>
      </c>
      <c r="O10" s="23">
        <v>225</v>
      </c>
    </row>
    <row r="11" spans="1:15" ht="15" customHeight="1" x14ac:dyDescent="0.2">
      <c r="A11" s="22">
        <v>4</v>
      </c>
      <c r="B11" s="22" t="s">
        <v>258</v>
      </c>
      <c r="C11" s="24">
        <f t="shared" si="0"/>
        <v>2940</v>
      </c>
      <c r="D11" s="23">
        <v>275</v>
      </c>
      <c r="E11" s="23">
        <v>300</v>
      </c>
      <c r="F11" s="23">
        <v>275</v>
      </c>
      <c r="G11" s="23">
        <v>145</v>
      </c>
      <c r="H11" s="23">
        <v>130</v>
      </c>
      <c r="I11" s="23">
        <v>130</v>
      </c>
      <c r="J11" s="23">
        <v>200</v>
      </c>
      <c r="K11" s="23">
        <v>250</v>
      </c>
      <c r="L11" s="23">
        <v>350</v>
      </c>
      <c r="M11" s="23">
        <v>475</v>
      </c>
      <c r="N11" s="23">
        <v>160</v>
      </c>
      <c r="O11" s="23">
        <v>250</v>
      </c>
    </row>
    <row r="12" spans="1:15" ht="15" customHeight="1" x14ac:dyDescent="0.2">
      <c r="A12" s="22">
        <v>5</v>
      </c>
      <c r="B12" s="22" t="s">
        <v>262</v>
      </c>
      <c r="C12" s="24">
        <f t="shared" si="0"/>
        <v>2880</v>
      </c>
      <c r="D12" s="23">
        <v>145</v>
      </c>
      <c r="E12" s="23">
        <v>0</v>
      </c>
      <c r="F12" s="23">
        <v>115</v>
      </c>
      <c r="G12" s="23">
        <v>130</v>
      </c>
      <c r="H12" s="23">
        <v>275</v>
      </c>
      <c r="I12" s="23">
        <v>375</v>
      </c>
      <c r="J12" s="23">
        <v>250</v>
      </c>
      <c r="K12" s="23">
        <v>145</v>
      </c>
      <c r="L12" s="23">
        <v>145</v>
      </c>
      <c r="M12" s="23">
        <v>300</v>
      </c>
      <c r="N12" s="23">
        <v>425</v>
      </c>
      <c r="O12" s="23">
        <v>575</v>
      </c>
    </row>
    <row r="13" spans="1:15" ht="15" customHeight="1" x14ac:dyDescent="0.2">
      <c r="A13" s="22">
        <v>6</v>
      </c>
      <c r="B13" s="22" t="s">
        <v>291</v>
      </c>
      <c r="C13" s="24">
        <f t="shared" si="0"/>
        <v>2860</v>
      </c>
      <c r="D13" s="23">
        <v>325</v>
      </c>
      <c r="E13" s="23">
        <v>425</v>
      </c>
      <c r="F13" s="23">
        <v>145</v>
      </c>
      <c r="G13" s="23">
        <v>0</v>
      </c>
      <c r="H13" s="23">
        <v>0</v>
      </c>
      <c r="I13" s="23">
        <v>0</v>
      </c>
      <c r="J13" s="23">
        <v>425</v>
      </c>
      <c r="K13" s="23">
        <v>175</v>
      </c>
      <c r="L13" s="23">
        <v>115</v>
      </c>
      <c r="M13" s="23">
        <v>575</v>
      </c>
      <c r="N13" s="23">
        <v>475</v>
      </c>
      <c r="O13" s="23">
        <v>200</v>
      </c>
    </row>
    <row r="14" spans="1:15" ht="15" customHeight="1" x14ac:dyDescent="0.2">
      <c r="A14" s="22">
        <v>7</v>
      </c>
      <c r="B14" s="22" t="s">
        <v>284</v>
      </c>
      <c r="C14" s="24">
        <f t="shared" si="0"/>
        <v>2780</v>
      </c>
      <c r="D14" s="23">
        <v>0</v>
      </c>
      <c r="E14" s="23">
        <v>0</v>
      </c>
      <c r="F14" s="23">
        <v>250</v>
      </c>
      <c r="G14" s="23">
        <v>475</v>
      </c>
      <c r="H14" s="23">
        <v>475</v>
      </c>
      <c r="I14" s="23">
        <v>275</v>
      </c>
      <c r="J14" s="23">
        <v>130</v>
      </c>
      <c r="K14" s="23">
        <v>0</v>
      </c>
      <c r="L14" s="23">
        <v>250</v>
      </c>
      <c r="M14" s="23">
        <v>0</v>
      </c>
      <c r="N14" s="23">
        <v>575</v>
      </c>
      <c r="O14" s="23">
        <v>350</v>
      </c>
    </row>
    <row r="15" spans="1:15" ht="15" customHeight="1" x14ac:dyDescent="0.2">
      <c r="A15" s="22">
        <v>8</v>
      </c>
      <c r="B15" s="22" t="s">
        <v>257</v>
      </c>
      <c r="C15" s="24">
        <f t="shared" si="0"/>
        <v>2600</v>
      </c>
      <c r="D15" s="23">
        <v>225</v>
      </c>
      <c r="E15" s="23">
        <v>225</v>
      </c>
      <c r="F15" s="23">
        <v>0</v>
      </c>
      <c r="G15" s="23">
        <v>200</v>
      </c>
      <c r="H15" s="23">
        <v>200</v>
      </c>
      <c r="I15" s="23">
        <v>250</v>
      </c>
      <c r="J15" s="23">
        <v>375</v>
      </c>
      <c r="K15" s="23">
        <v>425</v>
      </c>
      <c r="L15" s="23">
        <v>325</v>
      </c>
      <c r="M15" s="23">
        <v>375</v>
      </c>
      <c r="N15" s="23">
        <v>0</v>
      </c>
      <c r="O15" s="23">
        <v>0</v>
      </c>
    </row>
    <row r="16" spans="1:15" ht="15" customHeight="1" x14ac:dyDescent="0.2">
      <c r="A16" s="22">
        <v>9</v>
      </c>
      <c r="B16" s="22" t="s">
        <v>300</v>
      </c>
      <c r="C16" s="24">
        <f t="shared" si="0"/>
        <v>2310</v>
      </c>
      <c r="D16" s="23">
        <v>0</v>
      </c>
      <c r="E16" s="23">
        <v>0</v>
      </c>
      <c r="F16" s="23">
        <v>0</v>
      </c>
      <c r="G16" s="23">
        <v>575</v>
      </c>
      <c r="H16" s="23">
        <v>375</v>
      </c>
      <c r="I16" s="23">
        <v>175</v>
      </c>
      <c r="J16" s="23">
        <v>0</v>
      </c>
      <c r="K16" s="23">
        <v>160</v>
      </c>
      <c r="L16" s="23">
        <v>225</v>
      </c>
      <c r="M16" s="23">
        <v>350</v>
      </c>
      <c r="N16" s="23">
        <v>175</v>
      </c>
      <c r="O16" s="23">
        <v>275</v>
      </c>
    </row>
    <row r="17" spans="1:15" ht="15" customHeight="1" x14ac:dyDescent="0.2">
      <c r="A17" s="22">
        <v>10</v>
      </c>
      <c r="B17" s="22" t="s">
        <v>266</v>
      </c>
      <c r="C17" s="24">
        <f t="shared" si="0"/>
        <v>2300</v>
      </c>
      <c r="D17" s="23">
        <v>250</v>
      </c>
      <c r="E17" s="23">
        <v>250</v>
      </c>
      <c r="F17" s="23">
        <v>0</v>
      </c>
      <c r="G17" s="23">
        <v>0</v>
      </c>
      <c r="H17" s="23">
        <v>0</v>
      </c>
      <c r="I17" s="23">
        <v>0</v>
      </c>
      <c r="J17" s="23">
        <v>350</v>
      </c>
      <c r="K17" s="23">
        <v>375</v>
      </c>
      <c r="L17" s="23">
        <v>275</v>
      </c>
      <c r="M17" s="23">
        <v>0</v>
      </c>
      <c r="N17" s="23">
        <v>325</v>
      </c>
      <c r="O17" s="23">
        <v>475</v>
      </c>
    </row>
    <row r="18" spans="1:15" ht="15" customHeight="1" x14ac:dyDescent="0.2">
      <c r="A18" s="22">
        <v>11</v>
      </c>
      <c r="B18" s="22" t="s">
        <v>296</v>
      </c>
      <c r="C18" s="23">
        <f t="shared" si="0"/>
        <v>2185</v>
      </c>
      <c r="D18" s="23">
        <v>0</v>
      </c>
      <c r="E18" s="23">
        <v>130</v>
      </c>
      <c r="F18" s="23">
        <v>0</v>
      </c>
      <c r="G18" s="23">
        <v>225</v>
      </c>
      <c r="H18" s="23">
        <v>0</v>
      </c>
      <c r="I18" s="23">
        <v>145</v>
      </c>
      <c r="J18" s="23">
        <v>225</v>
      </c>
      <c r="K18" s="23">
        <v>275</v>
      </c>
      <c r="L18" s="23">
        <v>575</v>
      </c>
      <c r="M18" s="23">
        <v>225</v>
      </c>
      <c r="N18" s="23">
        <v>225</v>
      </c>
      <c r="O18" s="23">
        <v>160</v>
      </c>
    </row>
    <row r="19" spans="1:15" ht="15" customHeight="1" x14ac:dyDescent="0.2">
      <c r="A19" s="22">
        <v>12</v>
      </c>
      <c r="B19" s="22" t="s">
        <v>254</v>
      </c>
      <c r="C19" s="23">
        <f t="shared" si="0"/>
        <v>2175</v>
      </c>
      <c r="D19" s="23">
        <v>175</v>
      </c>
      <c r="E19" s="23">
        <v>145</v>
      </c>
      <c r="F19" s="23">
        <v>225</v>
      </c>
      <c r="G19" s="23">
        <v>300</v>
      </c>
      <c r="H19" s="23">
        <v>250</v>
      </c>
      <c r="I19" s="23">
        <v>0</v>
      </c>
      <c r="J19" s="23">
        <v>300</v>
      </c>
      <c r="K19" s="23">
        <v>350</v>
      </c>
      <c r="L19" s="23">
        <v>130</v>
      </c>
      <c r="M19" s="23">
        <v>0</v>
      </c>
      <c r="N19" s="23">
        <v>0</v>
      </c>
      <c r="O19" s="23">
        <v>300</v>
      </c>
    </row>
    <row r="20" spans="1:15" ht="15" customHeight="1" x14ac:dyDescent="0.2">
      <c r="A20" s="22">
        <v>13</v>
      </c>
      <c r="B20" s="22" t="s">
        <v>234</v>
      </c>
      <c r="C20" s="23">
        <f t="shared" si="0"/>
        <v>2095</v>
      </c>
      <c r="D20" s="23">
        <v>375</v>
      </c>
      <c r="E20" s="23">
        <v>325</v>
      </c>
      <c r="F20" s="23">
        <v>0</v>
      </c>
      <c r="G20" s="23">
        <v>0</v>
      </c>
      <c r="H20" s="23">
        <v>350</v>
      </c>
      <c r="I20" s="23">
        <v>0</v>
      </c>
      <c r="J20" s="23">
        <v>145</v>
      </c>
      <c r="K20" s="23">
        <v>200</v>
      </c>
      <c r="L20" s="23">
        <v>0</v>
      </c>
      <c r="M20" s="23">
        <v>0</v>
      </c>
      <c r="N20" s="23">
        <v>375</v>
      </c>
      <c r="O20" s="23">
        <v>325</v>
      </c>
    </row>
    <row r="21" spans="1:15" ht="15" customHeight="1" x14ac:dyDescent="0.2">
      <c r="A21" s="22">
        <v>14</v>
      </c>
      <c r="B21" s="22" t="s">
        <v>270</v>
      </c>
      <c r="C21" s="23">
        <f t="shared" si="0"/>
        <v>1700</v>
      </c>
      <c r="D21" s="23">
        <v>575</v>
      </c>
      <c r="E21" s="23">
        <v>0</v>
      </c>
      <c r="F21" s="23">
        <v>200</v>
      </c>
      <c r="G21" s="23">
        <v>0</v>
      </c>
      <c r="H21" s="23">
        <v>0</v>
      </c>
      <c r="I21" s="23">
        <v>0</v>
      </c>
      <c r="J21" s="23">
        <v>325</v>
      </c>
      <c r="K21" s="23">
        <v>225</v>
      </c>
      <c r="L21" s="23">
        <v>0</v>
      </c>
      <c r="M21" s="23">
        <v>0</v>
      </c>
      <c r="N21" s="23">
        <v>0</v>
      </c>
      <c r="O21" s="23">
        <v>375</v>
      </c>
    </row>
    <row r="22" spans="1:15" ht="15" customHeight="1" x14ac:dyDescent="0.2">
      <c r="A22" s="22">
        <v>15</v>
      </c>
      <c r="B22" s="22" t="s">
        <v>334</v>
      </c>
      <c r="C22" s="23">
        <f t="shared" si="0"/>
        <v>1640</v>
      </c>
      <c r="D22" s="23">
        <v>0</v>
      </c>
      <c r="E22" s="23">
        <v>115</v>
      </c>
      <c r="F22" s="23">
        <v>325</v>
      </c>
      <c r="G22" s="23">
        <v>425</v>
      </c>
      <c r="H22" s="23">
        <v>175</v>
      </c>
      <c r="I22" s="23">
        <v>425</v>
      </c>
      <c r="J22" s="23">
        <v>175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</row>
    <row r="23" spans="1:15" ht="15" customHeight="1" x14ac:dyDescent="0.2">
      <c r="A23" s="22">
        <v>16</v>
      </c>
      <c r="B23" s="22" t="s">
        <v>199</v>
      </c>
      <c r="C23" s="23">
        <f t="shared" si="0"/>
        <v>1615</v>
      </c>
      <c r="D23" s="23">
        <v>115</v>
      </c>
      <c r="E23" s="23">
        <v>0</v>
      </c>
      <c r="F23" s="23">
        <v>375</v>
      </c>
      <c r="G23" s="23">
        <v>275</v>
      </c>
      <c r="H23" s="23">
        <v>300</v>
      </c>
      <c r="I23" s="23">
        <v>300</v>
      </c>
      <c r="J23" s="23">
        <v>0</v>
      </c>
      <c r="K23" s="23">
        <v>0</v>
      </c>
      <c r="L23" s="23">
        <v>0</v>
      </c>
      <c r="M23" s="23">
        <v>250</v>
      </c>
      <c r="N23" s="23">
        <v>0</v>
      </c>
      <c r="O23" s="23">
        <v>0</v>
      </c>
    </row>
    <row r="24" spans="1:15" ht="15" customHeight="1" x14ac:dyDescent="0.2">
      <c r="A24" s="22">
        <v>17</v>
      </c>
      <c r="B24" s="22" t="s">
        <v>328</v>
      </c>
      <c r="C24" s="23">
        <f t="shared" si="0"/>
        <v>1565</v>
      </c>
      <c r="D24" s="23">
        <v>130</v>
      </c>
      <c r="E24" s="23">
        <v>175</v>
      </c>
      <c r="F24" s="23">
        <v>0</v>
      </c>
      <c r="G24" s="23">
        <v>250</v>
      </c>
      <c r="H24" s="23">
        <v>575</v>
      </c>
      <c r="I24" s="23">
        <v>160</v>
      </c>
      <c r="J24" s="23">
        <v>275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</row>
    <row r="25" spans="1:15" ht="15" customHeight="1" x14ac:dyDescent="0.2">
      <c r="A25" s="22">
        <v>18</v>
      </c>
      <c r="B25" s="22" t="s">
        <v>318</v>
      </c>
      <c r="C25" s="23">
        <f t="shared" si="0"/>
        <v>1500</v>
      </c>
      <c r="D25" s="23">
        <v>475</v>
      </c>
      <c r="E25" s="23">
        <v>200</v>
      </c>
      <c r="F25" s="23">
        <v>300</v>
      </c>
      <c r="G25" s="23">
        <v>0</v>
      </c>
      <c r="H25" s="23">
        <v>0</v>
      </c>
      <c r="I25" s="23">
        <v>325</v>
      </c>
      <c r="J25" s="23">
        <v>0</v>
      </c>
      <c r="K25" s="23">
        <v>0</v>
      </c>
      <c r="L25" s="23">
        <v>0</v>
      </c>
      <c r="M25" s="23">
        <v>0</v>
      </c>
      <c r="N25" s="23">
        <v>200</v>
      </c>
      <c r="O25" s="23">
        <v>0</v>
      </c>
    </row>
    <row r="26" spans="1:15" ht="15" customHeight="1" x14ac:dyDescent="0.2">
      <c r="A26" s="22">
        <v>19</v>
      </c>
      <c r="B26" s="22" t="s">
        <v>337</v>
      </c>
      <c r="C26" s="23">
        <f t="shared" si="0"/>
        <v>1350</v>
      </c>
      <c r="D26" s="23">
        <v>0</v>
      </c>
      <c r="E26" s="23">
        <v>0</v>
      </c>
      <c r="F26" s="23">
        <v>475</v>
      </c>
      <c r="G26" s="23">
        <v>175</v>
      </c>
      <c r="H26" s="23">
        <v>0</v>
      </c>
      <c r="I26" s="23">
        <v>225</v>
      </c>
      <c r="J26" s="23">
        <v>0</v>
      </c>
      <c r="K26" s="23">
        <v>0</v>
      </c>
      <c r="L26" s="23">
        <v>475</v>
      </c>
      <c r="M26" s="23">
        <v>0</v>
      </c>
      <c r="N26" s="23">
        <v>0</v>
      </c>
      <c r="O26" s="23">
        <v>0</v>
      </c>
    </row>
    <row r="27" spans="1:15" ht="15" customHeight="1" x14ac:dyDescent="0.2">
      <c r="A27" s="22">
        <v>20</v>
      </c>
      <c r="B27" s="22" t="s">
        <v>255</v>
      </c>
      <c r="C27" s="23">
        <f t="shared" si="0"/>
        <v>1300</v>
      </c>
      <c r="D27" s="23">
        <v>200</v>
      </c>
      <c r="E27" s="23">
        <v>275</v>
      </c>
      <c r="F27" s="23">
        <v>350</v>
      </c>
      <c r="G27" s="23">
        <v>0</v>
      </c>
      <c r="H27" s="23">
        <v>0</v>
      </c>
      <c r="I27" s="23">
        <v>0</v>
      </c>
      <c r="J27" s="23">
        <v>0</v>
      </c>
      <c r="K27" s="23">
        <v>300</v>
      </c>
      <c r="L27" s="23">
        <v>175</v>
      </c>
      <c r="M27" s="23">
        <v>0</v>
      </c>
      <c r="N27" s="23">
        <v>0</v>
      </c>
      <c r="O27" s="23">
        <v>0</v>
      </c>
    </row>
    <row r="28" spans="1:15" ht="15" customHeight="1" x14ac:dyDescent="0.2">
      <c r="A28" s="22">
        <v>21</v>
      </c>
      <c r="B28" s="22" t="s">
        <v>332</v>
      </c>
      <c r="C28" s="23">
        <f t="shared" si="0"/>
        <v>795</v>
      </c>
      <c r="D28" s="23">
        <v>0</v>
      </c>
      <c r="E28" s="23">
        <v>375</v>
      </c>
      <c r="F28" s="23">
        <v>160</v>
      </c>
      <c r="G28" s="23">
        <v>115</v>
      </c>
      <c r="H28" s="23">
        <v>145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</row>
    <row r="29" spans="1:15" ht="15" customHeight="1" x14ac:dyDescent="0.2">
      <c r="A29" s="22">
        <v>22</v>
      </c>
      <c r="B29" s="22" t="s">
        <v>271</v>
      </c>
      <c r="C29" s="23">
        <f t="shared" si="0"/>
        <v>625</v>
      </c>
      <c r="D29" s="23">
        <v>350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275</v>
      </c>
      <c r="O29" s="23">
        <v>0</v>
      </c>
    </row>
    <row r="30" spans="1:15" ht="15" customHeight="1" x14ac:dyDescent="0.2">
      <c r="A30" s="22">
        <v>23</v>
      </c>
      <c r="B30" s="22" t="s">
        <v>340</v>
      </c>
      <c r="C30" s="23">
        <f t="shared" si="0"/>
        <v>475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f>475</f>
        <v>475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</row>
    <row r="31" spans="1:15" ht="15" customHeight="1" x14ac:dyDescent="0.2">
      <c r="A31" s="22">
        <v>24</v>
      </c>
      <c r="B31" s="22" t="s">
        <v>324</v>
      </c>
      <c r="C31" s="23">
        <f t="shared" si="0"/>
        <v>460</v>
      </c>
      <c r="D31" s="23">
        <v>300</v>
      </c>
      <c r="E31" s="23">
        <v>160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</row>
    <row r="32" spans="1:15" ht="15" customHeight="1" x14ac:dyDescent="0.2">
      <c r="A32" s="22">
        <v>25</v>
      </c>
      <c r="B32" s="22" t="s">
        <v>344</v>
      </c>
      <c r="C32" s="23">
        <f t="shared" si="0"/>
        <v>425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425</v>
      </c>
      <c r="M32" s="23">
        <v>0</v>
      </c>
      <c r="N32" s="23">
        <v>0</v>
      </c>
      <c r="O32" s="23">
        <v>0</v>
      </c>
    </row>
    <row r="33" spans="1:15" ht="15" customHeight="1" x14ac:dyDescent="0.2">
      <c r="A33" s="22">
        <v>26</v>
      </c>
      <c r="B33" s="22" t="s">
        <v>338</v>
      </c>
      <c r="C33" s="23">
        <f t="shared" si="0"/>
        <v>350</v>
      </c>
      <c r="D33" s="23">
        <v>0</v>
      </c>
      <c r="E33" s="23">
        <v>0</v>
      </c>
      <c r="F33" s="23">
        <v>0</v>
      </c>
      <c r="G33" s="23">
        <v>350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</row>
    <row r="34" spans="1:15" ht="15" customHeight="1" x14ac:dyDescent="0.2">
      <c r="A34" s="22">
        <v>27</v>
      </c>
      <c r="B34" s="22" t="s">
        <v>233</v>
      </c>
      <c r="C34" s="23">
        <f t="shared" si="0"/>
        <v>300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300</v>
      </c>
      <c r="M34" s="23">
        <v>0</v>
      </c>
      <c r="N34" s="23">
        <v>0</v>
      </c>
      <c r="O34" s="23">
        <v>0</v>
      </c>
    </row>
    <row r="35" spans="1:15" ht="15" customHeight="1" x14ac:dyDescent="0.2">
      <c r="A35" s="22">
        <v>28</v>
      </c>
      <c r="B35" s="22" t="s">
        <v>342</v>
      </c>
      <c r="C35" s="23">
        <f t="shared" si="0"/>
        <v>275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115</v>
      </c>
      <c r="K35" s="23">
        <v>0</v>
      </c>
      <c r="L35" s="23">
        <v>160</v>
      </c>
      <c r="M35" s="23">
        <v>0</v>
      </c>
      <c r="N35" s="23">
        <v>0</v>
      </c>
      <c r="O35" s="23">
        <v>0</v>
      </c>
    </row>
    <row r="36" spans="1:15" ht="15" customHeight="1" x14ac:dyDescent="0.2">
      <c r="A36" s="22">
        <v>29</v>
      </c>
      <c r="B36" s="22" t="s">
        <v>215</v>
      </c>
      <c r="C36" s="23">
        <f t="shared" si="0"/>
        <v>200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200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</row>
    <row r="37" spans="1:15" ht="15" customHeight="1" x14ac:dyDescent="0.2">
      <c r="A37" s="22">
        <v>30</v>
      </c>
      <c r="B37" s="22" t="s">
        <v>233</v>
      </c>
      <c r="C37" s="23">
        <f t="shared" si="0"/>
        <v>175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175</v>
      </c>
    </row>
    <row r="38" spans="1:15" ht="15" customHeight="1" x14ac:dyDescent="0.2">
      <c r="A38" s="22">
        <v>31</v>
      </c>
      <c r="B38" s="22" t="s">
        <v>321</v>
      </c>
      <c r="C38" s="23">
        <f t="shared" si="0"/>
        <v>160</v>
      </c>
      <c r="D38" s="23">
        <v>160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0</v>
      </c>
    </row>
    <row r="39" spans="1:15" ht="15" customHeight="1" x14ac:dyDescent="0.2">
      <c r="A39" s="22">
        <v>31</v>
      </c>
      <c r="B39" s="22" t="s">
        <v>249</v>
      </c>
      <c r="C39" s="23">
        <f t="shared" si="0"/>
        <v>160</v>
      </c>
      <c r="D39" s="23">
        <v>0</v>
      </c>
      <c r="E39" s="23">
        <v>0</v>
      </c>
      <c r="F39" s="23">
        <v>0</v>
      </c>
      <c r="G39" s="23">
        <v>0</v>
      </c>
      <c r="H39" s="23">
        <v>160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0</v>
      </c>
    </row>
    <row r="40" spans="1:15" ht="15" customHeight="1" x14ac:dyDescent="0.2">
      <c r="A40" s="22">
        <v>32</v>
      </c>
      <c r="B40" s="22" t="s">
        <v>343</v>
      </c>
      <c r="C40" s="23">
        <f t="shared" si="0"/>
        <v>130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130</v>
      </c>
      <c r="L40" s="23">
        <v>0</v>
      </c>
      <c r="M40" s="23">
        <v>0</v>
      </c>
      <c r="N40" s="23">
        <v>0</v>
      </c>
      <c r="O40" s="23">
        <v>0</v>
      </c>
    </row>
    <row r="41" spans="1:15" ht="15" customHeight="1" x14ac:dyDescent="0.2">
      <c r="A41" s="25">
        <v>33</v>
      </c>
      <c r="B41" s="25" t="s">
        <v>339</v>
      </c>
      <c r="C41" s="26">
        <f t="shared" si="0"/>
        <v>115</v>
      </c>
      <c r="D41" s="26">
        <v>0</v>
      </c>
      <c r="E41" s="26">
        <v>0</v>
      </c>
      <c r="F41" s="26">
        <v>0</v>
      </c>
      <c r="G41" s="26">
        <v>0</v>
      </c>
      <c r="H41" s="26">
        <v>115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</row>
    <row r="42" spans="1:15" ht="15" customHeight="1" x14ac:dyDescent="0.2">
      <c r="A42" s="25">
        <v>33</v>
      </c>
      <c r="B42" s="25" t="s">
        <v>341</v>
      </c>
      <c r="C42" s="26">
        <f t="shared" si="0"/>
        <v>115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115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</row>
    <row r="44" spans="1:15" ht="18.75" customHeight="1" x14ac:dyDescent="0.25">
      <c r="A44" s="28" t="s">
        <v>3</v>
      </c>
      <c r="B44" s="29"/>
      <c r="C44" s="29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30" t="s">
        <v>4</v>
      </c>
      <c r="B45" s="31"/>
      <c r="C45" s="31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32" t="s">
        <v>5</v>
      </c>
      <c r="B46" s="33"/>
      <c r="C46" s="33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sortState ref="A8:O42">
    <sortCondition descending="1" ref="C8:C42"/>
  </sortState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" right="0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33" customHeight="1" x14ac:dyDescent="0.4">
      <c r="A3" s="36" t="s">
        <v>135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28" t="s">
        <v>3</v>
      </c>
      <c r="B48" s="29"/>
      <c r="C48" s="29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30" t="s">
        <v>4</v>
      </c>
      <c r="B49" s="31"/>
      <c r="C49" s="31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32" t="s">
        <v>5</v>
      </c>
      <c r="B50" s="33"/>
      <c r="C50" s="33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</row>
    <row r="63" spans="1:15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</row>
    <row r="64" spans="1:15" ht="36" customHeight="1" x14ac:dyDescent="0.5">
      <c r="A64" s="48" t="s">
        <v>17</v>
      </c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</row>
    <row r="65" spans="1:15" ht="38.25" customHeight="1" x14ac:dyDescent="0.4">
      <c r="A65" s="50" t="s">
        <v>139</v>
      </c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</row>
    <row r="66" spans="1:15" ht="42" customHeight="1" x14ac:dyDescent="0.4">
      <c r="A66" s="52" t="s">
        <v>145</v>
      </c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</row>
    <row r="67" spans="1:15" ht="42" customHeight="1" x14ac:dyDescent="0.4">
      <c r="A67" s="45" t="s">
        <v>140</v>
      </c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</row>
    <row r="68" spans="1:15" ht="21" customHeight="1" x14ac:dyDescent="0.4">
      <c r="A68" s="45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41" t="s">
        <v>4</v>
      </c>
      <c r="B83" s="42"/>
      <c r="C83" s="42"/>
      <c r="D83" s="42"/>
    </row>
    <row r="84" spans="1:7" ht="15" x14ac:dyDescent="0.25">
      <c r="A84" s="43" t="s">
        <v>144</v>
      </c>
      <c r="B84" s="44"/>
      <c r="C84" s="44"/>
      <c r="D84" s="44"/>
    </row>
  </sheetData>
  <mergeCells count="17">
    <mergeCell ref="A48:C48"/>
    <mergeCell ref="A49:C49"/>
    <mergeCell ref="A50:C50"/>
    <mergeCell ref="A1:O1"/>
    <mergeCell ref="A2:O2"/>
    <mergeCell ref="A3:O3"/>
    <mergeCell ref="A4:O4"/>
    <mergeCell ref="A5:O5"/>
    <mergeCell ref="A6:O6"/>
    <mergeCell ref="A83:D83"/>
    <mergeCell ref="A84:D84"/>
    <mergeCell ref="A67:O67"/>
    <mergeCell ref="A68:O68"/>
    <mergeCell ref="A62:O63"/>
    <mergeCell ref="A64:O64"/>
    <mergeCell ref="A65:O65"/>
    <mergeCell ref="A66:O6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33" customHeight="1" x14ac:dyDescent="0.4">
      <c r="A3" s="36" t="s">
        <v>107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28" t="s">
        <v>3</v>
      </c>
      <c r="B51" s="29"/>
      <c r="C51" s="29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30" t="s">
        <v>4</v>
      </c>
      <c r="B52" s="31"/>
      <c r="C52" s="31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32" t="s">
        <v>5</v>
      </c>
      <c r="B53" s="33"/>
      <c r="C53" s="33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33" customHeight="1" x14ac:dyDescent="0.4">
      <c r="A3" s="36" t="s">
        <v>101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28" t="s">
        <v>3</v>
      </c>
      <c r="B52" s="29"/>
      <c r="C52" s="29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30" t="s">
        <v>4</v>
      </c>
      <c r="B53" s="31"/>
      <c r="C53" s="31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32" t="s">
        <v>5</v>
      </c>
      <c r="B54" s="33"/>
      <c r="C54" s="33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45" customHeight="1" x14ac:dyDescent="0.5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33" customHeight="1" x14ac:dyDescent="0.4">
      <c r="A3" s="36" t="s">
        <v>82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28" t="s">
        <v>3</v>
      </c>
      <c r="B43" s="29"/>
      <c r="C43" s="29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30" t="s">
        <v>4</v>
      </c>
      <c r="B44" s="31"/>
      <c r="C44" s="31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32" t="s">
        <v>5</v>
      </c>
      <c r="B45" s="33"/>
      <c r="C45" s="33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45" customHeight="1" x14ac:dyDescent="0.5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33" customHeight="1" x14ac:dyDescent="0.4">
      <c r="A3" s="36" t="s">
        <v>48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28" t="s">
        <v>3</v>
      </c>
      <c r="B47" s="29"/>
      <c r="C47" s="29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30" t="s">
        <v>4</v>
      </c>
      <c r="B48" s="31"/>
      <c r="C48" s="31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32" t="s">
        <v>5</v>
      </c>
      <c r="B49" s="33"/>
      <c r="C49" s="33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45" customHeight="1" x14ac:dyDescent="0.5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33" customHeight="1" x14ac:dyDescent="0.4">
      <c r="A3" s="36" t="s">
        <v>43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28" t="s">
        <v>3</v>
      </c>
      <c r="B48" s="29"/>
      <c r="C48" s="29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30" t="s">
        <v>4</v>
      </c>
      <c r="B49" s="31"/>
      <c r="C49" s="31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32" t="s">
        <v>5</v>
      </c>
      <c r="B50" s="33"/>
      <c r="C50" s="33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workbookViewId="0">
      <selection activeCell="D45" sqref="D45"/>
    </sheetView>
  </sheetViews>
  <sheetFormatPr defaultRowHeight="12.75" x14ac:dyDescent="0.2"/>
  <cols>
    <col min="1" max="1" width="6.7109375" customWidth="1"/>
    <col min="2" max="2" width="18.7109375" customWidth="1"/>
    <col min="3" max="3" width="7.28515625" customWidth="1"/>
    <col min="4" max="4" width="9.7109375" customWidth="1"/>
    <col min="5" max="5" width="9" customWidth="1"/>
    <col min="6" max="6" width="7.5703125" customWidth="1"/>
    <col min="7" max="8" width="9.5703125" customWidth="1"/>
    <col min="9" max="9" width="9.7109375" customWidth="1"/>
    <col min="10" max="10" width="7.7109375" customWidth="1"/>
    <col min="11" max="13" width="9.7109375" customWidth="1"/>
    <col min="14" max="14" width="7.85546875" customWidth="1"/>
    <col min="15" max="15" width="7.4257812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244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315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333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 t="s">
        <v>308</v>
      </c>
      <c r="E7" s="18" t="s">
        <v>309</v>
      </c>
      <c r="F7" s="18" t="s">
        <v>310</v>
      </c>
      <c r="G7" s="18" t="s">
        <v>311</v>
      </c>
      <c r="H7" s="18" t="s">
        <v>312</v>
      </c>
      <c r="I7" s="18" t="s">
        <v>313</v>
      </c>
      <c r="J7" s="18" t="s">
        <v>314</v>
      </c>
      <c r="K7" s="18">
        <v>45880</v>
      </c>
      <c r="L7" s="18">
        <v>45887</v>
      </c>
      <c r="M7" s="18">
        <v>45894</v>
      </c>
      <c r="N7" s="18">
        <v>45901</v>
      </c>
      <c r="O7" s="18">
        <v>45908</v>
      </c>
    </row>
    <row r="8" spans="1:15" ht="15" customHeight="1" x14ac:dyDescent="0.2">
      <c r="A8" s="22">
        <v>1</v>
      </c>
      <c r="B8" s="22" t="s">
        <v>256</v>
      </c>
      <c r="C8" s="24">
        <f t="shared" ref="C8:C53" si="0">SUM(D8:O8)</f>
        <v>5650</v>
      </c>
      <c r="D8" s="23">
        <f>250</f>
        <v>250</v>
      </c>
      <c r="E8" s="23">
        <f>425+425</f>
        <v>850</v>
      </c>
      <c r="F8" s="23">
        <v>225</v>
      </c>
      <c r="G8" s="23">
        <f>475+250</f>
        <v>725</v>
      </c>
      <c r="H8" s="23">
        <f>475+350</f>
        <v>825</v>
      </c>
      <c r="I8" s="23">
        <f>475+325</f>
        <v>800</v>
      </c>
      <c r="J8" s="23">
        <f>275+300</f>
        <v>575</v>
      </c>
      <c r="K8" s="23">
        <v>375</v>
      </c>
      <c r="L8" s="23">
        <v>0</v>
      </c>
      <c r="M8" s="23">
        <v>350</v>
      </c>
      <c r="N8" s="23">
        <v>350</v>
      </c>
      <c r="O8" s="23">
        <v>325</v>
      </c>
    </row>
    <row r="9" spans="1:15" ht="15" customHeight="1" x14ac:dyDescent="0.2">
      <c r="A9" s="22">
        <v>2</v>
      </c>
      <c r="B9" s="22" t="s">
        <v>257</v>
      </c>
      <c r="C9" s="24">
        <f t="shared" si="0"/>
        <v>5460</v>
      </c>
      <c r="D9" s="23">
        <f>300+200</f>
        <v>500</v>
      </c>
      <c r="E9" s="23">
        <f>250+375</f>
        <v>625</v>
      </c>
      <c r="F9" s="23">
        <f>375+200</f>
        <v>575</v>
      </c>
      <c r="G9" s="23">
        <f>575+350</f>
        <v>925</v>
      </c>
      <c r="H9" s="23">
        <f>160+325</f>
        <v>485</v>
      </c>
      <c r="I9" s="23">
        <f>425+275</f>
        <v>700</v>
      </c>
      <c r="J9" s="23">
        <f>115+350</f>
        <v>465</v>
      </c>
      <c r="K9" s="23">
        <v>325</v>
      </c>
      <c r="L9" s="23">
        <v>275</v>
      </c>
      <c r="M9" s="23">
        <v>200</v>
      </c>
      <c r="N9" s="23">
        <v>225</v>
      </c>
      <c r="O9" s="23">
        <v>160</v>
      </c>
    </row>
    <row r="10" spans="1:15" ht="15" customHeight="1" x14ac:dyDescent="0.2">
      <c r="A10" s="22">
        <v>3</v>
      </c>
      <c r="B10" s="22" t="s">
        <v>326</v>
      </c>
      <c r="C10" s="24">
        <f t="shared" si="0"/>
        <v>4895</v>
      </c>
      <c r="D10" s="23">
        <f>115+350</f>
        <v>465</v>
      </c>
      <c r="E10" s="23">
        <f>275+325</f>
        <v>600</v>
      </c>
      <c r="F10" s="23">
        <f>475</f>
        <v>475</v>
      </c>
      <c r="G10" s="23">
        <f>375+475</f>
        <v>850</v>
      </c>
      <c r="H10" s="23">
        <f>350</f>
        <v>350</v>
      </c>
      <c r="I10" s="23">
        <f>145+425</f>
        <v>570</v>
      </c>
      <c r="J10" s="23">
        <v>0</v>
      </c>
      <c r="K10" s="23">
        <v>160</v>
      </c>
      <c r="L10" s="23">
        <v>475</v>
      </c>
      <c r="M10" s="23">
        <v>475</v>
      </c>
      <c r="N10" s="23">
        <v>475</v>
      </c>
      <c r="O10" s="23">
        <v>0</v>
      </c>
    </row>
    <row r="11" spans="1:15" ht="15" customHeight="1" x14ac:dyDescent="0.2">
      <c r="A11" s="22">
        <v>4</v>
      </c>
      <c r="B11" s="22" t="s">
        <v>219</v>
      </c>
      <c r="C11" s="24">
        <f t="shared" si="0"/>
        <v>4415</v>
      </c>
      <c r="D11" s="23">
        <f>425</f>
        <v>425</v>
      </c>
      <c r="E11" s="23">
        <f>225+275</f>
        <v>500</v>
      </c>
      <c r="F11" s="23">
        <f>300+275</f>
        <v>575</v>
      </c>
      <c r="G11" s="23">
        <f>115+300</f>
        <v>415</v>
      </c>
      <c r="H11" s="23">
        <f>275+160</f>
        <v>435</v>
      </c>
      <c r="I11" s="23">
        <f>575+375</f>
        <v>950</v>
      </c>
      <c r="J11" s="23">
        <f>225+250</f>
        <v>475</v>
      </c>
      <c r="K11" s="23">
        <v>0</v>
      </c>
      <c r="L11" s="23">
        <v>350</v>
      </c>
      <c r="M11" s="23">
        <v>175</v>
      </c>
      <c r="N11" s="23">
        <v>0</v>
      </c>
      <c r="O11" s="23">
        <v>115</v>
      </c>
    </row>
    <row r="12" spans="1:15" ht="15" customHeight="1" x14ac:dyDescent="0.2">
      <c r="A12" s="22">
        <v>5</v>
      </c>
      <c r="B12" s="22" t="s">
        <v>262</v>
      </c>
      <c r="C12" s="24">
        <f t="shared" si="0"/>
        <v>4340</v>
      </c>
      <c r="D12" s="23">
        <f>375</f>
        <v>375</v>
      </c>
      <c r="E12" s="23">
        <f>325</f>
        <v>325</v>
      </c>
      <c r="F12" s="23">
        <f>200</f>
        <v>200</v>
      </c>
      <c r="G12" s="23">
        <f>425+275</f>
        <v>700</v>
      </c>
      <c r="H12" s="23">
        <f>115+175</f>
        <v>290</v>
      </c>
      <c r="I12" s="23">
        <v>225</v>
      </c>
      <c r="J12" s="23">
        <f>475+575</f>
        <v>1050</v>
      </c>
      <c r="K12" s="23">
        <v>425</v>
      </c>
      <c r="L12" s="23">
        <v>325</v>
      </c>
      <c r="M12" s="23">
        <v>0</v>
      </c>
      <c r="N12" s="23">
        <v>425</v>
      </c>
      <c r="O12" s="23">
        <v>0</v>
      </c>
    </row>
    <row r="13" spans="1:15" ht="15" customHeight="1" x14ac:dyDescent="0.2">
      <c r="A13" s="22">
        <v>6</v>
      </c>
      <c r="B13" s="22" t="s">
        <v>317</v>
      </c>
      <c r="C13" s="24">
        <f t="shared" si="0"/>
        <v>4090</v>
      </c>
      <c r="D13" s="23">
        <f>300</f>
        <v>300</v>
      </c>
      <c r="E13" s="23">
        <f>175+160</f>
        <v>335</v>
      </c>
      <c r="F13" s="23">
        <f>275</f>
        <v>275</v>
      </c>
      <c r="G13" s="23">
        <f>300+200</f>
        <v>500</v>
      </c>
      <c r="H13" s="23">
        <f>375+475</f>
        <v>850</v>
      </c>
      <c r="I13" s="23">
        <v>350</v>
      </c>
      <c r="J13" s="23">
        <f>300+175</f>
        <v>475</v>
      </c>
      <c r="K13" s="23">
        <v>225</v>
      </c>
      <c r="L13" s="23">
        <v>130</v>
      </c>
      <c r="M13" s="23">
        <v>300</v>
      </c>
      <c r="N13" s="23">
        <v>175</v>
      </c>
      <c r="O13" s="23">
        <v>175</v>
      </c>
    </row>
    <row r="14" spans="1:15" ht="15" customHeight="1" x14ac:dyDescent="0.2">
      <c r="A14" s="22">
        <v>7</v>
      </c>
      <c r="B14" s="22" t="s">
        <v>234</v>
      </c>
      <c r="C14" s="24">
        <f t="shared" si="0"/>
        <v>3825</v>
      </c>
      <c r="D14" s="23">
        <f>200+275</f>
        <v>475</v>
      </c>
      <c r="E14" s="23">
        <v>225</v>
      </c>
      <c r="F14" s="23">
        <v>300</v>
      </c>
      <c r="G14" s="23">
        <v>175</v>
      </c>
      <c r="H14" s="23">
        <v>225</v>
      </c>
      <c r="I14" s="23">
        <f>275+575</f>
        <v>850</v>
      </c>
      <c r="J14" s="23">
        <v>275</v>
      </c>
      <c r="K14" s="23">
        <v>0</v>
      </c>
      <c r="L14" s="23">
        <v>225</v>
      </c>
      <c r="M14" s="23">
        <v>275</v>
      </c>
      <c r="N14" s="23">
        <v>325</v>
      </c>
      <c r="O14" s="23">
        <v>475</v>
      </c>
    </row>
    <row r="15" spans="1:15" ht="15" customHeight="1" x14ac:dyDescent="0.2">
      <c r="A15" s="22">
        <v>8</v>
      </c>
      <c r="B15" s="22" t="s">
        <v>270</v>
      </c>
      <c r="C15" s="24">
        <f t="shared" si="0"/>
        <v>3525</v>
      </c>
      <c r="D15" s="23">
        <f>425</f>
        <v>425</v>
      </c>
      <c r="E15" s="23">
        <v>575</v>
      </c>
      <c r="F15" s="23">
        <v>325</v>
      </c>
      <c r="G15" s="23">
        <f>575</f>
        <v>575</v>
      </c>
      <c r="H15" s="23">
        <v>375</v>
      </c>
      <c r="I15" s="23">
        <v>250</v>
      </c>
      <c r="J15" s="23">
        <v>325</v>
      </c>
      <c r="K15" s="23">
        <v>0</v>
      </c>
      <c r="L15" s="23">
        <v>0</v>
      </c>
      <c r="M15" s="23">
        <v>425</v>
      </c>
      <c r="N15" s="23">
        <v>0</v>
      </c>
      <c r="O15" s="23">
        <v>250</v>
      </c>
    </row>
    <row r="16" spans="1:15" ht="15" customHeight="1" x14ac:dyDescent="0.2">
      <c r="A16" s="22">
        <v>9</v>
      </c>
      <c r="B16" s="22" t="s">
        <v>258</v>
      </c>
      <c r="C16" s="24">
        <f t="shared" si="0"/>
        <v>3350</v>
      </c>
      <c r="D16" s="23">
        <f>375</f>
        <v>375</v>
      </c>
      <c r="E16" s="23">
        <v>0</v>
      </c>
      <c r="F16" s="23">
        <f>130+350</f>
        <v>480</v>
      </c>
      <c r="G16" s="23">
        <f>145</f>
        <v>145</v>
      </c>
      <c r="H16" s="23">
        <f>575+200</f>
        <v>775</v>
      </c>
      <c r="I16" s="23">
        <v>0</v>
      </c>
      <c r="J16" s="23">
        <f>325</f>
        <v>325</v>
      </c>
      <c r="K16" s="23">
        <v>250</v>
      </c>
      <c r="L16" s="23">
        <v>175</v>
      </c>
      <c r="M16" s="23">
        <v>225</v>
      </c>
      <c r="N16" s="23">
        <v>250</v>
      </c>
      <c r="O16" s="23">
        <v>350</v>
      </c>
    </row>
    <row r="17" spans="1:15" ht="15" customHeight="1" x14ac:dyDescent="0.2">
      <c r="A17" s="22">
        <v>10</v>
      </c>
      <c r="B17" s="22" t="s">
        <v>255</v>
      </c>
      <c r="C17" s="24">
        <f t="shared" si="0"/>
        <v>3145</v>
      </c>
      <c r="D17" s="23">
        <f>145</f>
        <v>145</v>
      </c>
      <c r="E17" s="23">
        <f>300</f>
        <v>300</v>
      </c>
      <c r="F17" s="23">
        <f>350</f>
        <v>350</v>
      </c>
      <c r="G17" s="23">
        <f>325</f>
        <v>325</v>
      </c>
      <c r="H17" s="23">
        <f>175</f>
        <v>175</v>
      </c>
      <c r="I17" s="23">
        <v>0</v>
      </c>
      <c r="J17" s="23">
        <f>375+375</f>
        <v>750</v>
      </c>
      <c r="K17" s="23">
        <v>300</v>
      </c>
      <c r="L17" s="23">
        <v>250</v>
      </c>
      <c r="M17" s="23">
        <v>325</v>
      </c>
      <c r="N17" s="23">
        <v>0</v>
      </c>
      <c r="O17" s="23">
        <v>225</v>
      </c>
    </row>
    <row r="18" spans="1:15" ht="15" customHeight="1" x14ac:dyDescent="0.2">
      <c r="A18" s="22">
        <v>11</v>
      </c>
      <c r="B18" s="22" t="s">
        <v>250</v>
      </c>
      <c r="C18" s="23">
        <f t="shared" si="0"/>
        <v>3050</v>
      </c>
      <c r="D18" s="23">
        <f>475</f>
        <v>475</v>
      </c>
      <c r="E18" s="23">
        <v>300</v>
      </c>
      <c r="F18" s="23">
        <v>250</v>
      </c>
      <c r="G18" s="23">
        <v>375</v>
      </c>
      <c r="H18" s="23">
        <v>300</v>
      </c>
      <c r="I18" s="23">
        <f>300</f>
        <v>300</v>
      </c>
      <c r="J18" s="23">
        <f>575+200</f>
        <v>775</v>
      </c>
      <c r="K18" s="23">
        <v>275</v>
      </c>
      <c r="L18" s="23">
        <v>0</v>
      </c>
      <c r="M18" s="23">
        <v>0</v>
      </c>
      <c r="N18" s="23">
        <v>0</v>
      </c>
      <c r="O18" s="23">
        <v>0</v>
      </c>
    </row>
    <row r="19" spans="1:15" ht="15" customHeight="1" x14ac:dyDescent="0.2">
      <c r="A19" s="22">
        <v>12</v>
      </c>
      <c r="B19" s="22" t="s">
        <v>134</v>
      </c>
      <c r="C19" s="23">
        <f t="shared" si="0"/>
        <v>2910</v>
      </c>
      <c r="D19" s="23">
        <v>0</v>
      </c>
      <c r="E19" s="23">
        <f>200</f>
        <v>200</v>
      </c>
      <c r="F19" s="23">
        <f>160</f>
        <v>160</v>
      </c>
      <c r="G19" s="23">
        <f>250</f>
        <v>250</v>
      </c>
      <c r="H19" s="23">
        <f>200</f>
        <v>200</v>
      </c>
      <c r="I19" s="23">
        <f>200</f>
        <v>200</v>
      </c>
      <c r="J19" s="23">
        <f>350</f>
        <v>350</v>
      </c>
      <c r="K19" s="23">
        <v>200</v>
      </c>
      <c r="L19" s="23">
        <v>425</v>
      </c>
      <c r="M19" s="23">
        <v>375</v>
      </c>
      <c r="N19" s="23">
        <v>275</v>
      </c>
      <c r="O19" s="23">
        <v>275</v>
      </c>
    </row>
    <row r="20" spans="1:15" ht="15" customHeight="1" x14ac:dyDescent="0.2">
      <c r="A20" s="22">
        <v>13</v>
      </c>
      <c r="B20" s="22" t="s">
        <v>291</v>
      </c>
      <c r="C20" s="23">
        <f t="shared" si="0"/>
        <v>2695</v>
      </c>
      <c r="D20" s="23">
        <v>0</v>
      </c>
      <c r="E20" s="23">
        <v>0</v>
      </c>
      <c r="F20" s="23">
        <f>225</f>
        <v>225</v>
      </c>
      <c r="G20" s="23">
        <f>160</f>
        <v>160</v>
      </c>
      <c r="H20" s="23">
        <v>0</v>
      </c>
      <c r="I20" s="23">
        <f>250</f>
        <v>250</v>
      </c>
      <c r="J20" s="23">
        <f>425</f>
        <v>425</v>
      </c>
      <c r="K20" s="23">
        <v>475</v>
      </c>
      <c r="L20" s="23">
        <v>575</v>
      </c>
      <c r="M20" s="23">
        <v>160</v>
      </c>
      <c r="N20" s="23">
        <v>0</v>
      </c>
      <c r="O20" s="23">
        <v>425</v>
      </c>
    </row>
    <row r="21" spans="1:15" ht="15" customHeight="1" x14ac:dyDescent="0.2">
      <c r="A21" s="22">
        <v>14</v>
      </c>
      <c r="B21" s="22" t="s">
        <v>321</v>
      </c>
      <c r="C21" s="23">
        <f t="shared" si="0"/>
        <v>2390</v>
      </c>
      <c r="D21" s="23">
        <v>0</v>
      </c>
      <c r="E21" s="23">
        <f>115</f>
        <v>115</v>
      </c>
      <c r="F21" s="23">
        <f>115+425</f>
        <v>540</v>
      </c>
      <c r="G21" s="23">
        <v>325</v>
      </c>
      <c r="H21" s="23">
        <v>250</v>
      </c>
      <c r="I21" s="23">
        <f>225+200</f>
        <v>425</v>
      </c>
      <c r="J21" s="23">
        <v>475</v>
      </c>
      <c r="K21" s="23">
        <v>130</v>
      </c>
      <c r="L21" s="23">
        <v>0</v>
      </c>
      <c r="M21" s="23">
        <v>0</v>
      </c>
      <c r="N21" s="23">
        <v>130</v>
      </c>
      <c r="O21" s="23">
        <v>0</v>
      </c>
    </row>
    <row r="22" spans="1:15" ht="15" customHeight="1" x14ac:dyDescent="0.2">
      <c r="A22" s="22">
        <v>15</v>
      </c>
      <c r="B22" s="22" t="s">
        <v>261</v>
      </c>
      <c r="C22" s="23">
        <f t="shared" si="0"/>
        <v>2380</v>
      </c>
      <c r="D22" s="23">
        <v>0</v>
      </c>
      <c r="E22" s="23">
        <f>130+475</f>
        <v>605</v>
      </c>
      <c r="F22" s="23">
        <f>575</f>
        <v>575</v>
      </c>
      <c r="G22" s="23">
        <v>0</v>
      </c>
      <c r="H22" s="23">
        <v>0</v>
      </c>
      <c r="I22" s="23">
        <f>350+475</f>
        <v>825</v>
      </c>
      <c r="J22" s="23">
        <v>0</v>
      </c>
      <c r="K22" s="23">
        <v>0</v>
      </c>
      <c r="L22" s="23">
        <v>375</v>
      </c>
      <c r="M22" s="23">
        <v>0</v>
      </c>
      <c r="N22" s="23">
        <v>0</v>
      </c>
      <c r="O22" s="23">
        <v>0</v>
      </c>
    </row>
    <row r="23" spans="1:15" ht="15" customHeight="1" x14ac:dyDescent="0.2">
      <c r="A23" s="22">
        <v>16</v>
      </c>
      <c r="B23" s="22" t="s">
        <v>300</v>
      </c>
      <c r="C23" s="23">
        <f t="shared" si="0"/>
        <v>2100</v>
      </c>
      <c r="D23" s="23">
        <f>350+225</f>
        <v>575</v>
      </c>
      <c r="E23" s="23">
        <v>175</v>
      </c>
      <c r="F23" s="23">
        <f>175+475</f>
        <v>650</v>
      </c>
      <c r="G23" s="23">
        <f>200+225</f>
        <v>425</v>
      </c>
      <c r="H23" s="23">
        <v>0</v>
      </c>
      <c r="I23" s="23">
        <f>130</f>
        <v>130</v>
      </c>
      <c r="J23" s="23">
        <v>0</v>
      </c>
      <c r="K23" s="23">
        <v>0</v>
      </c>
      <c r="L23" s="23">
        <v>0</v>
      </c>
      <c r="M23" s="23">
        <v>0</v>
      </c>
      <c r="N23" s="23">
        <v>145</v>
      </c>
      <c r="O23" s="23">
        <v>0</v>
      </c>
    </row>
    <row r="24" spans="1:15" ht="15" customHeight="1" x14ac:dyDescent="0.2">
      <c r="A24" s="22">
        <v>17</v>
      </c>
      <c r="B24" s="22" t="s">
        <v>271</v>
      </c>
      <c r="C24" s="23">
        <f t="shared" si="0"/>
        <v>1800</v>
      </c>
      <c r="D24" s="23">
        <f>275</f>
        <v>275</v>
      </c>
      <c r="E24" s="23">
        <v>0</v>
      </c>
      <c r="F24" s="23">
        <v>0</v>
      </c>
      <c r="G24" s="23">
        <v>0</v>
      </c>
      <c r="H24" s="23">
        <v>575</v>
      </c>
      <c r="I24" s="23">
        <f>375</f>
        <v>375</v>
      </c>
      <c r="J24" s="23">
        <v>0</v>
      </c>
      <c r="K24" s="23">
        <v>575</v>
      </c>
      <c r="L24" s="23">
        <v>0</v>
      </c>
      <c r="M24" s="23">
        <v>0</v>
      </c>
      <c r="N24" s="23">
        <v>0</v>
      </c>
      <c r="O24" s="23">
        <v>0</v>
      </c>
    </row>
    <row r="25" spans="1:15" ht="15" customHeight="1" x14ac:dyDescent="0.2">
      <c r="A25" s="22">
        <v>18</v>
      </c>
      <c r="B25" s="22" t="s">
        <v>318</v>
      </c>
      <c r="C25" s="23">
        <f t="shared" si="0"/>
        <v>1720</v>
      </c>
      <c r="D25" s="23">
        <f>175</f>
        <v>175</v>
      </c>
      <c r="E25" s="23">
        <f>475+350</f>
        <v>825</v>
      </c>
      <c r="F25" s="23">
        <v>0</v>
      </c>
      <c r="G25" s="23">
        <v>0</v>
      </c>
      <c r="H25" s="23">
        <f>145</f>
        <v>145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575</v>
      </c>
      <c r="O25" s="23">
        <v>0</v>
      </c>
    </row>
    <row r="26" spans="1:15" ht="15" customHeight="1" x14ac:dyDescent="0.2">
      <c r="A26" s="22">
        <v>19</v>
      </c>
      <c r="B26" s="22" t="s">
        <v>199</v>
      </c>
      <c r="C26" s="23">
        <f t="shared" si="0"/>
        <v>1695</v>
      </c>
      <c r="D26" s="23">
        <v>0</v>
      </c>
      <c r="E26" s="23">
        <f>350</f>
        <v>350</v>
      </c>
      <c r="F26" s="23">
        <v>0</v>
      </c>
      <c r="G26" s="23">
        <f>175</f>
        <v>175</v>
      </c>
      <c r="H26" s="23">
        <f>225</f>
        <v>225</v>
      </c>
      <c r="I26" s="23">
        <v>0</v>
      </c>
      <c r="J26" s="23">
        <f>250</f>
        <v>250</v>
      </c>
      <c r="K26" s="23">
        <v>350</v>
      </c>
      <c r="L26" s="23">
        <v>0</v>
      </c>
      <c r="M26" s="23">
        <v>0</v>
      </c>
      <c r="N26" s="23">
        <v>200</v>
      </c>
      <c r="O26" s="23">
        <v>145</v>
      </c>
    </row>
    <row r="27" spans="1:15" ht="15" customHeight="1" x14ac:dyDescent="0.2">
      <c r="A27" s="22">
        <v>20</v>
      </c>
      <c r="B27" s="22" t="s">
        <v>197</v>
      </c>
      <c r="C27" s="23">
        <f t="shared" si="0"/>
        <v>1615</v>
      </c>
      <c r="D27" s="23">
        <v>0</v>
      </c>
      <c r="E27" s="23">
        <v>0</v>
      </c>
      <c r="F27" s="23">
        <v>0</v>
      </c>
      <c r="G27" s="23">
        <v>0</v>
      </c>
      <c r="H27" s="23">
        <f>425</f>
        <v>425</v>
      </c>
      <c r="I27" s="23">
        <f>300</f>
        <v>300</v>
      </c>
      <c r="J27" s="23">
        <v>0</v>
      </c>
      <c r="K27" s="23">
        <v>115</v>
      </c>
      <c r="L27" s="23">
        <v>200</v>
      </c>
      <c r="M27" s="23">
        <v>575</v>
      </c>
      <c r="N27" s="23">
        <v>0</v>
      </c>
      <c r="O27" s="23">
        <v>0</v>
      </c>
    </row>
    <row r="28" spans="1:15" ht="15" customHeight="1" x14ac:dyDescent="0.2">
      <c r="A28" s="22">
        <v>21</v>
      </c>
      <c r="B28" s="22" t="s">
        <v>284</v>
      </c>
      <c r="C28" s="23">
        <f t="shared" si="0"/>
        <v>1460</v>
      </c>
      <c r="D28" s="23">
        <f>130</f>
        <v>130</v>
      </c>
      <c r="E28" s="23">
        <f>375</f>
        <v>375</v>
      </c>
      <c r="F28" s="23">
        <f>325</f>
        <v>325</v>
      </c>
      <c r="G28" s="23">
        <f>225</f>
        <v>225</v>
      </c>
      <c r="H28" s="23">
        <v>0</v>
      </c>
      <c r="I28" s="23">
        <v>0</v>
      </c>
      <c r="J28" s="23">
        <f>145</f>
        <v>145</v>
      </c>
      <c r="K28" s="23">
        <v>0</v>
      </c>
      <c r="L28" s="23">
        <v>145</v>
      </c>
      <c r="M28" s="23">
        <v>115</v>
      </c>
      <c r="N28" s="23">
        <v>0</v>
      </c>
      <c r="O28" s="23">
        <v>0</v>
      </c>
    </row>
    <row r="29" spans="1:15" ht="15" customHeight="1" x14ac:dyDescent="0.2">
      <c r="A29" s="22">
        <v>22</v>
      </c>
      <c r="B29" s="22" t="s">
        <v>324</v>
      </c>
      <c r="C29" s="23">
        <f t="shared" si="0"/>
        <v>1450</v>
      </c>
      <c r="D29" s="23">
        <v>0</v>
      </c>
      <c r="E29" s="23">
        <v>0</v>
      </c>
      <c r="F29" s="23">
        <f>145</f>
        <v>145</v>
      </c>
      <c r="G29" s="23">
        <f>275</f>
        <v>275</v>
      </c>
      <c r="H29" s="23">
        <f>130</f>
        <v>130</v>
      </c>
      <c r="I29" s="23">
        <f>115</f>
        <v>115</v>
      </c>
      <c r="J29" s="23">
        <f>175</f>
        <v>175</v>
      </c>
      <c r="K29" s="23">
        <v>175</v>
      </c>
      <c r="L29" s="23">
        <v>160</v>
      </c>
      <c r="M29" s="23">
        <v>145</v>
      </c>
      <c r="N29" s="23">
        <v>0</v>
      </c>
      <c r="O29" s="23">
        <v>130</v>
      </c>
    </row>
    <row r="30" spans="1:15" ht="15" customHeight="1" x14ac:dyDescent="0.2">
      <c r="A30" s="22">
        <v>23</v>
      </c>
      <c r="B30" s="22" t="s">
        <v>285</v>
      </c>
      <c r="C30" s="23">
        <f t="shared" si="0"/>
        <v>1250</v>
      </c>
      <c r="D30" s="23">
        <f>325</f>
        <v>325</v>
      </c>
      <c r="E30" s="23">
        <f>575</f>
        <v>575</v>
      </c>
      <c r="F30" s="23">
        <v>0</v>
      </c>
      <c r="G30" s="23">
        <f>350</f>
        <v>350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</row>
    <row r="31" spans="1:15" ht="15" customHeight="1" x14ac:dyDescent="0.2">
      <c r="A31" s="22">
        <v>24</v>
      </c>
      <c r="B31" s="22" t="s">
        <v>215</v>
      </c>
      <c r="C31" s="23">
        <f t="shared" si="0"/>
        <v>1040</v>
      </c>
      <c r="D31" s="23">
        <v>0</v>
      </c>
      <c r="E31" s="23">
        <f>160</f>
        <v>160</v>
      </c>
      <c r="F31" s="23">
        <v>175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130</v>
      </c>
      <c r="N31" s="23">
        <v>0</v>
      </c>
      <c r="O31" s="23">
        <v>575</v>
      </c>
    </row>
    <row r="32" spans="1:15" ht="15" customHeight="1" x14ac:dyDescent="0.2">
      <c r="A32" s="22">
        <v>25</v>
      </c>
      <c r="B32" s="22" t="s">
        <v>249</v>
      </c>
      <c r="C32" s="23">
        <f t="shared" si="0"/>
        <v>1035</v>
      </c>
      <c r="D32" s="23">
        <f>225</f>
        <v>225</v>
      </c>
      <c r="E32" s="23">
        <v>0</v>
      </c>
      <c r="F32" s="23">
        <f>250</f>
        <v>250</v>
      </c>
      <c r="G32" s="23">
        <f>130</f>
        <v>130</v>
      </c>
      <c r="H32" s="23">
        <f>300</f>
        <v>300</v>
      </c>
      <c r="I32" s="23">
        <v>0</v>
      </c>
      <c r="J32" s="23">
        <f>130</f>
        <v>130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</row>
    <row r="33" spans="1:15" ht="15" customHeight="1" x14ac:dyDescent="0.2">
      <c r="A33" s="22">
        <v>26</v>
      </c>
      <c r="B33" s="22" t="s">
        <v>290</v>
      </c>
      <c r="C33" s="23">
        <f t="shared" si="0"/>
        <v>1000</v>
      </c>
      <c r="D33" s="23">
        <v>0</v>
      </c>
      <c r="E33" s="23">
        <v>0</v>
      </c>
      <c r="F33" s="23">
        <f>575</f>
        <v>575</v>
      </c>
      <c r="G33" s="23">
        <v>0</v>
      </c>
      <c r="H33" s="23">
        <v>425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</row>
    <row r="34" spans="1:15" ht="15" customHeight="1" x14ac:dyDescent="0.2">
      <c r="A34" s="22">
        <v>27</v>
      </c>
      <c r="B34" s="22" t="s">
        <v>274</v>
      </c>
      <c r="C34" s="23">
        <f t="shared" si="0"/>
        <v>975</v>
      </c>
      <c r="D34" s="23">
        <f>250</f>
        <v>250</v>
      </c>
      <c r="E34" s="23">
        <v>0</v>
      </c>
      <c r="F34" s="23">
        <f>425</f>
        <v>425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300</v>
      </c>
      <c r="O34" s="23">
        <v>0</v>
      </c>
    </row>
    <row r="35" spans="1:15" ht="15" customHeight="1" x14ac:dyDescent="0.2">
      <c r="A35" s="22">
        <v>28</v>
      </c>
      <c r="B35" s="22" t="s">
        <v>316</v>
      </c>
      <c r="C35" s="23">
        <f t="shared" si="0"/>
        <v>950</v>
      </c>
      <c r="D35" s="23">
        <f>575</f>
        <v>575</v>
      </c>
      <c r="E35" s="23">
        <v>0</v>
      </c>
      <c r="F35" s="23">
        <v>375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</row>
    <row r="36" spans="1:15" ht="15" customHeight="1" x14ac:dyDescent="0.2">
      <c r="A36" s="22">
        <v>29</v>
      </c>
      <c r="B36" s="22" t="s">
        <v>269</v>
      </c>
      <c r="C36" s="23">
        <f t="shared" si="0"/>
        <v>935</v>
      </c>
      <c r="D36" s="23">
        <f>475</f>
        <v>475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f>160</f>
        <v>160</v>
      </c>
      <c r="K36" s="23">
        <v>0</v>
      </c>
      <c r="L36" s="23">
        <v>0</v>
      </c>
      <c r="M36" s="23">
        <v>0</v>
      </c>
      <c r="N36" s="23">
        <v>0</v>
      </c>
      <c r="O36" s="23">
        <v>300</v>
      </c>
    </row>
    <row r="37" spans="1:15" ht="15" customHeight="1" x14ac:dyDescent="0.2">
      <c r="A37" s="22">
        <v>30</v>
      </c>
      <c r="B37" s="22" t="s">
        <v>266</v>
      </c>
      <c r="C37" s="23">
        <f t="shared" si="0"/>
        <v>925</v>
      </c>
      <c r="D37" s="23">
        <f>175</f>
        <v>175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375</v>
      </c>
      <c r="O37" s="23">
        <v>375</v>
      </c>
    </row>
    <row r="38" spans="1:15" ht="15" customHeight="1" x14ac:dyDescent="0.2">
      <c r="A38" s="22">
        <v>31</v>
      </c>
      <c r="B38" s="22" t="s">
        <v>233</v>
      </c>
      <c r="C38" s="23">
        <f t="shared" si="0"/>
        <v>825</v>
      </c>
      <c r="D38" s="23">
        <f>575</f>
        <v>575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250</v>
      </c>
      <c r="N38" s="23">
        <v>0</v>
      </c>
      <c r="O38" s="23">
        <v>0</v>
      </c>
    </row>
    <row r="39" spans="1:15" ht="15" customHeight="1" x14ac:dyDescent="0.2">
      <c r="A39" s="22">
        <v>32</v>
      </c>
      <c r="B39" s="22" t="s">
        <v>268</v>
      </c>
      <c r="C39" s="23">
        <f t="shared" si="0"/>
        <v>620</v>
      </c>
      <c r="D39" s="23">
        <f>160</f>
        <v>160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145</v>
      </c>
      <c r="L39" s="23">
        <v>115</v>
      </c>
      <c r="M39" s="23">
        <v>0</v>
      </c>
      <c r="N39" s="23">
        <v>0</v>
      </c>
      <c r="O39" s="23">
        <v>200</v>
      </c>
    </row>
    <row r="40" spans="1:15" ht="15" customHeight="1" x14ac:dyDescent="0.2">
      <c r="A40" s="25">
        <v>33</v>
      </c>
      <c r="B40" s="25" t="s">
        <v>322</v>
      </c>
      <c r="C40" s="26">
        <f t="shared" si="0"/>
        <v>525</v>
      </c>
      <c r="D40" s="26">
        <v>0</v>
      </c>
      <c r="E40" s="26">
        <v>250</v>
      </c>
      <c r="F40" s="26">
        <v>0</v>
      </c>
      <c r="G40" s="26">
        <v>0</v>
      </c>
      <c r="H40" s="26">
        <v>275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</row>
    <row r="41" spans="1:15" ht="15" customHeight="1" x14ac:dyDescent="0.2">
      <c r="A41" s="25">
        <v>34</v>
      </c>
      <c r="B41" s="25" t="s">
        <v>329</v>
      </c>
      <c r="C41" s="26">
        <f t="shared" si="0"/>
        <v>500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f>325+175</f>
        <v>500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</row>
    <row r="42" spans="1:15" ht="15" customHeight="1" x14ac:dyDescent="0.2">
      <c r="A42" s="25">
        <v>35</v>
      </c>
      <c r="B42" s="25" t="s">
        <v>259</v>
      </c>
      <c r="C42" s="26">
        <f t="shared" si="0"/>
        <v>425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425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</row>
    <row r="43" spans="1:15" ht="15" customHeight="1" x14ac:dyDescent="0.2">
      <c r="A43" s="25">
        <v>35</v>
      </c>
      <c r="B43" s="25" t="s">
        <v>325</v>
      </c>
      <c r="C43" s="26">
        <f t="shared" si="0"/>
        <v>425</v>
      </c>
      <c r="D43" s="26">
        <v>0</v>
      </c>
      <c r="E43" s="26">
        <v>0</v>
      </c>
      <c r="F43" s="26">
        <v>0</v>
      </c>
      <c r="G43" s="26">
        <f>425</f>
        <v>425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</row>
    <row r="44" spans="1:15" ht="15" customHeight="1" x14ac:dyDescent="0.2">
      <c r="A44" s="25">
        <v>36</v>
      </c>
      <c r="B44" s="25" t="s">
        <v>251</v>
      </c>
      <c r="C44" s="26">
        <f t="shared" si="0"/>
        <v>385</v>
      </c>
      <c r="D44" s="26">
        <f>160</f>
        <v>160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225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</row>
    <row r="45" spans="1:15" ht="15" customHeight="1" x14ac:dyDescent="0.2">
      <c r="A45" s="25">
        <v>37</v>
      </c>
      <c r="B45" s="25" t="s">
        <v>327</v>
      </c>
      <c r="C45" s="26">
        <f t="shared" si="0"/>
        <v>325</v>
      </c>
      <c r="D45" s="26">
        <v>0</v>
      </c>
      <c r="E45" s="26">
        <v>0</v>
      </c>
      <c r="F45" s="26">
        <v>0</v>
      </c>
      <c r="G45" s="26">
        <v>0</v>
      </c>
      <c r="H45" s="26">
        <f>325</f>
        <v>325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</row>
    <row r="46" spans="1:15" ht="15" customHeight="1" x14ac:dyDescent="0.2">
      <c r="A46" s="25">
        <v>38</v>
      </c>
      <c r="B46" s="25" t="s">
        <v>334</v>
      </c>
      <c r="C46" s="26">
        <f t="shared" si="0"/>
        <v>300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300</v>
      </c>
      <c r="M46" s="26">
        <v>0</v>
      </c>
      <c r="N46" s="26">
        <v>0</v>
      </c>
      <c r="O46" s="26">
        <v>0</v>
      </c>
    </row>
    <row r="47" spans="1:15" ht="15" customHeight="1" x14ac:dyDescent="0.2">
      <c r="A47" s="25">
        <v>39</v>
      </c>
      <c r="B47" s="25" t="s">
        <v>328</v>
      </c>
      <c r="C47" s="26">
        <f t="shared" si="0"/>
        <v>250</v>
      </c>
      <c r="D47" s="26">
        <v>0</v>
      </c>
      <c r="E47" s="26">
        <v>0</v>
      </c>
      <c r="F47" s="26">
        <v>0</v>
      </c>
      <c r="G47" s="26">
        <v>0</v>
      </c>
      <c r="H47" s="26">
        <f>250</f>
        <v>250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</row>
    <row r="48" spans="1:15" ht="15" customHeight="1" x14ac:dyDescent="0.2">
      <c r="A48" s="25">
        <v>40</v>
      </c>
      <c r="B48" s="25" t="s">
        <v>332</v>
      </c>
      <c r="C48" s="26">
        <f t="shared" si="0"/>
        <v>200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f>200</f>
        <v>200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</row>
    <row r="49" spans="1:15" ht="15" customHeight="1" x14ac:dyDescent="0.2">
      <c r="A49" s="25">
        <v>40</v>
      </c>
      <c r="B49" s="25" t="s">
        <v>323</v>
      </c>
      <c r="C49" s="26">
        <f t="shared" si="0"/>
        <v>200</v>
      </c>
      <c r="D49" s="26">
        <v>0</v>
      </c>
      <c r="E49" s="26">
        <v>200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</row>
    <row r="50" spans="1:15" ht="15" customHeight="1" x14ac:dyDescent="0.2">
      <c r="A50" s="25">
        <v>41</v>
      </c>
      <c r="B50" s="25" t="s">
        <v>330</v>
      </c>
      <c r="C50" s="26">
        <f t="shared" si="0"/>
        <v>175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f>175</f>
        <v>175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</row>
    <row r="51" spans="1:15" ht="15" customHeight="1" x14ac:dyDescent="0.2">
      <c r="A51" s="25">
        <v>42</v>
      </c>
      <c r="B51" s="25" t="s">
        <v>331</v>
      </c>
      <c r="C51" s="26">
        <f t="shared" si="0"/>
        <v>160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f>160</f>
        <v>160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</row>
    <row r="52" spans="1:15" ht="15" customHeight="1" x14ac:dyDescent="0.2">
      <c r="A52" s="19">
        <v>43</v>
      </c>
      <c r="B52" s="19" t="s">
        <v>320</v>
      </c>
      <c r="C52" s="20">
        <f t="shared" si="0"/>
        <v>145</v>
      </c>
      <c r="D52" s="20">
        <v>0</v>
      </c>
      <c r="E52" s="20">
        <f>145</f>
        <v>145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</row>
    <row r="53" spans="1:15" ht="15" customHeight="1" x14ac:dyDescent="0.2">
      <c r="A53" s="19">
        <v>44</v>
      </c>
      <c r="B53" s="19" t="s">
        <v>319</v>
      </c>
      <c r="C53" s="20">
        <f t="shared" si="0"/>
        <v>115</v>
      </c>
      <c r="D53" s="20">
        <f>115</f>
        <v>115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</row>
    <row r="55" spans="1:15" ht="18.75" customHeight="1" x14ac:dyDescent="0.25">
      <c r="A55" s="28" t="s">
        <v>3</v>
      </c>
      <c r="B55" s="29"/>
      <c r="C55" s="29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ht="18.75" customHeight="1" x14ac:dyDescent="0.25">
      <c r="A56" s="30" t="s">
        <v>4</v>
      </c>
      <c r="B56" s="31"/>
      <c r="C56" s="31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ht="18.75" customHeight="1" x14ac:dyDescent="0.25">
      <c r="A57" s="32" t="s">
        <v>5</v>
      </c>
      <c r="B57" s="33"/>
      <c r="C57" s="33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</sheetData>
  <sortState ref="A8:O53">
    <sortCondition descending="1" ref="C8:C53"/>
  </sortState>
  <mergeCells count="9">
    <mergeCell ref="A55:C55"/>
    <mergeCell ref="A56:C56"/>
    <mergeCell ref="A57:C57"/>
    <mergeCell ref="A1:O1"/>
    <mergeCell ref="A2:O2"/>
    <mergeCell ref="A3:O3"/>
    <mergeCell ref="A4:O4"/>
    <mergeCell ref="A5:O5"/>
    <mergeCell ref="A6:O6"/>
  </mergeCells>
  <pageMargins left="0" right="0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workbookViewId="0">
      <selection activeCell="C8" sqref="C8"/>
    </sheetView>
  </sheetViews>
  <sheetFormatPr defaultRowHeight="12.75" x14ac:dyDescent="0.2"/>
  <cols>
    <col min="1" max="1" width="7.28515625" customWidth="1"/>
    <col min="2" max="2" width="20.28515625" customWidth="1"/>
    <col min="3" max="3" width="8.5703125" customWidth="1"/>
    <col min="4" max="8" width="5" customWidth="1"/>
    <col min="9" max="16" width="9.140625" customWidth="1"/>
    <col min="17" max="17" width="8.7109375" customWidth="1"/>
  </cols>
  <sheetData>
    <row r="1" spans="1:16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45" customHeight="1" x14ac:dyDescent="0.5">
      <c r="A2" s="35" t="s">
        <v>244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40.5" customHeight="1" x14ac:dyDescent="0.4">
      <c r="A3" s="36" t="s">
        <v>245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ht="30" customHeight="1" x14ac:dyDescent="0.4">
      <c r="A5" s="38" t="s">
        <v>295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15" customHeight="1" x14ac:dyDescent="0.2">
      <c r="A7" s="17" t="s">
        <v>1</v>
      </c>
      <c r="B7" s="17" t="s">
        <v>0</v>
      </c>
      <c r="C7" s="17" t="s">
        <v>2</v>
      </c>
      <c r="D7" s="18">
        <v>45740</v>
      </c>
      <c r="E7" s="18">
        <v>45747</v>
      </c>
      <c r="F7" s="18">
        <v>45754</v>
      </c>
      <c r="G7" s="18">
        <v>45761</v>
      </c>
      <c r="H7" s="18">
        <v>45768</v>
      </c>
      <c r="I7" s="18" t="s">
        <v>276</v>
      </c>
      <c r="J7" s="18" t="s">
        <v>277</v>
      </c>
      <c r="K7" s="18" t="s">
        <v>278</v>
      </c>
      <c r="L7" s="18" t="s">
        <v>279</v>
      </c>
      <c r="M7" s="18" t="s">
        <v>280</v>
      </c>
      <c r="N7" s="18" t="s">
        <v>294</v>
      </c>
      <c r="O7" s="18" t="s">
        <v>281</v>
      </c>
      <c r="P7" s="18" t="s">
        <v>282</v>
      </c>
    </row>
    <row r="8" spans="1:16" ht="15" customHeight="1" x14ac:dyDescent="0.2">
      <c r="A8" s="22">
        <v>1</v>
      </c>
      <c r="B8" s="22" t="s">
        <v>255</v>
      </c>
      <c r="C8" s="24">
        <f t="shared" ref="C8:C39" si="0">SUM(D8:P8)</f>
        <v>6450</v>
      </c>
      <c r="D8" s="23">
        <v>275</v>
      </c>
      <c r="E8" s="23">
        <v>350</v>
      </c>
      <c r="F8" s="23">
        <v>300</v>
      </c>
      <c r="G8" s="23">
        <v>225</v>
      </c>
      <c r="H8" s="23">
        <v>250</v>
      </c>
      <c r="I8" s="23">
        <f>475+300</f>
        <v>775</v>
      </c>
      <c r="J8" s="23">
        <f>425+375</f>
        <v>800</v>
      </c>
      <c r="K8" s="23">
        <v>375</v>
      </c>
      <c r="L8" s="23">
        <f>350+350</f>
        <v>700</v>
      </c>
      <c r="M8" s="23">
        <f>200+375</f>
        <v>575</v>
      </c>
      <c r="N8" s="23">
        <f>250+300</f>
        <v>550</v>
      </c>
      <c r="O8" s="23">
        <f>275+225</f>
        <v>500</v>
      </c>
      <c r="P8" s="23">
        <f>425+350</f>
        <v>775</v>
      </c>
    </row>
    <row r="9" spans="1:16" ht="15" customHeight="1" x14ac:dyDescent="0.2">
      <c r="A9" s="22">
        <v>2</v>
      </c>
      <c r="B9" s="22" t="s">
        <v>256</v>
      </c>
      <c r="C9" s="24">
        <f t="shared" si="0"/>
        <v>5850</v>
      </c>
      <c r="D9" s="23">
        <v>250</v>
      </c>
      <c r="E9" s="23">
        <v>275</v>
      </c>
      <c r="F9" s="23">
        <v>475</v>
      </c>
      <c r="G9" s="23">
        <v>0</v>
      </c>
      <c r="H9" s="23">
        <v>325</v>
      </c>
      <c r="I9" s="23">
        <f>160+425</f>
        <v>585</v>
      </c>
      <c r="J9" s="23">
        <f>225+425</f>
        <v>650</v>
      </c>
      <c r="K9" s="23">
        <f>375+250</f>
        <v>625</v>
      </c>
      <c r="L9" s="23">
        <f>475+475</f>
        <v>950</v>
      </c>
      <c r="M9" s="23">
        <f>325+350</f>
        <v>675</v>
      </c>
      <c r="N9" s="23">
        <f>175+375</f>
        <v>550</v>
      </c>
      <c r="O9" s="23">
        <v>0</v>
      </c>
      <c r="P9" s="23">
        <f>115+375</f>
        <v>490</v>
      </c>
    </row>
    <row r="10" spans="1:16" ht="15" customHeight="1" x14ac:dyDescent="0.2">
      <c r="A10" s="22">
        <v>3</v>
      </c>
      <c r="B10" s="22" t="s">
        <v>254</v>
      </c>
      <c r="C10" s="24">
        <f t="shared" si="0"/>
        <v>5820</v>
      </c>
      <c r="D10" s="23">
        <v>300</v>
      </c>
      <c r="E10" s="23">
        <v>145</v>
      </c>
      <c r="F10" s="23">
        <v>0</v>
      </c>
      <c r="G10" s="23">
        <v>350</v>
      </c>
      <c r="H10" s="23">
        <v>225</v>
      </c>
      <c r="I10" s="23">
        <v>0</v>
      </c>
      <c r="J10" s="23">
        <f>575+250</f>
        <v>825</v>
      </c>
      <c r="K10" s="23">
        <v>0</v>
      </c>
      <c r="L10" s="23">
        <f>575+250</f>
        <v>825</v>
      </c>
      <c r="M10" s="23">
        <f>275+575</f>
        <v>850</v>
      </c>
      <c r="N10" s="23">
        <f>225+350</f>
        <v>575</v>
      </c>
      <c r="O10" s="23">
        <f>575+475</f>
        <v>1050</v>
      </c>
      <c r="P10" s="23">
        <f>375+300</f>
        <v>675</v>
      </c>
    </row>
    <row r="11" spans="1:16" ht="15" customHeight="1" x14ac:dyDescent="0.2">
      <c r="A11" s="22">
        <v>4</v>
      </c>
      <c r="B11" s="22" t="s">
        <v>257</v>
      </c>
      <c r="C11" s="24">
        <f t="shared" si="0"/>
        <v>4895</v>
      </c>
      <c r="D11" s="23">
        <v>225</v>
      </c>
      <c r="E11" s="23">
        <v>160</v>
      </c>
      <c r="F11" s="23">
        <v>200</v>
      </c>
      <c r="G11" s="23">
        <v>575</v>
      </c>
      <c r="H11" s="23">
        <v>175</v>
      </c>
      <c r="I11" s="23">
        <f>250+200</f>
        <v>450</v>
      </c>
      <c r="J11" s="23">
        <f>130+350</f>
        <v>480</v>
      </c>
      <c r="K11" s="23">
        <f>175+300</f>
        <v>475</v>
      </c>
      <c r="L11" s="23">
        <v>0</v>
      </c>
      <c r="M11" s="23">
        <f>250+425</f>
        <v>675</v>
      </c>
      <c r="N11" s="23">
        <f>425+250</f>
        <v>675</v>
      </c>
      <c r="O11" s="23">
        <f>200+275</f>
        <v>475</v>
      </c>
      <c r="P11" s="23">
        <f>200+130</f>
        <v>330</v>
      </c>
    </row>
    <row r="12" spans="1:16" ht="15" customHeight="1" x14ac:dyDescent="0.2">
      <c r="A12" s="22">
        <v>5</v>
      </c>
      <c r="B12" s="22" t="s">
        <v>234</v>
      </c>
      <c r="C12" s="24">
        <f t="shared" si="0"/>
        <v>4560</v>
      </c>
      <c r="D12" s="23">
        <v>0</v>
      </c>
      <c r="E12" s="23">
        <v>130</v>
      </c>
      <c r="F12" s="23">
        <v>575</v>
      </c>
      <c r="G12" s="23">
        <v>0</v>
      </c>
      <c r="H12" s="23">
        <v>160</v>
      </c>
      <c r="I12" s="23">
        <f>115+375</f>
        <v>490</v>
      </c>
      <c r="J12" s="23">
        <v>575</v>
      </c>
      <c r="K12" s="23">
        <v>575</v>
      </c>
      <c r="L12" s="23">
        <f>130+575</f>
        <v>705</v>
      </c>
      <c r="M12" s="23">
        <f>575</f>
        <v>575</v>
      </c>
      <c r="N12" s="23">
        <v>0</v>
      </c>
      <c r="O12" s="23">
        <f>425+350</f>
        <v>775</v>
      </c>
      <c r="P12" s="23">
        <v>0</v>
      </c>
    </row>
    <row r="13" spans="1:16" ht="15" customHeight="1" x14ac:dyDescent="0.2">
      <c r="A13" s="22">
        <v>6</v>
      </c>
      <c r="B13" s="22" t="s">
        <v>258</v>
      </c>
      <c r="C13" s="24">
        <f t="shared" si="0"/>
        <v>4435</v>
      </c>
      <c r="D13" s="23">
        <v>200</v>
      </c>
      <c r="E13" s="23">
        <v>375</v>
      </c>
      <c r="F13" s="23">
        <v>250</v>
      </c>
      <c r="G13" s="23">
        <v>160</v>
      </c>
      <c r="H13" s="23">
        <v>575</v>
      </c>
      <c r="I13" s="23">
        <v>0</v>
      </c>
      <c r="J13" s="23">
        <f>375</f>
        <v>375</v>
      </c>
      <c r="K13" s="23">
        <f>250+200</f>
        <v>450</v>
      </c>
      <c r="L13" s="23">
        <f>325</f>
        <v>325</v>
      </c>
      <c r="M13" s="23">
        <f>375</f>
        <v>375</v>
      </c>
      <c r="N13" s="23">
        <f>375</f>
        <v>375</v>
      </c>
      <c r="O13" s="23">
        <f>325+375</f>
        <v>700</v>
      </c>
      <c r="P13" s="23">
        <f>275</f>
        <v>275</v>
      </c>
    </row>
    <row r="14" spans="1:16" ht="15" customHeight="1" x14ac:dyDescent="0.2">
      <c r="A14" s="22">
        <v>7</v>
      </c>
      <c r="B14" s="22" t="s">
        <v>262</v>
      </c>
      <c r="C14" s="24">
        <f t="shared" si="0"/>
        <v>4295</v>
      </c>
      <c r="D14" s="23">
        <v>0</v>
      </c>
      <c r="E14" s="23">
        <v>575</v>
      </c>
      <c r="F14" s="23">
        <v>0</v>
      </c>
      <c r="G14" s="23">
        <v>200</v>
      </c>
      <c r="H14" s="23">
        <v>275</v>
      </c>
      <c r="I14" s="23">
        <v>350</v>
      </c>
      <c r="J14" s="23">
        <f>300</f>
        <v>300</v>
      </c>
      <c r="K14" s="23">
        <v>325</v>
      </c>
      <c r="L14" s="23">
        <f>425+375</f>
        <v>800</v>
      </c>
      <c r="M14" s="23">
        <f>300+275</f>
        <v>575</v>
      </c>
      <c r="N14" s="23">
        <f>145+275</f>
        <v>420</v>
      </c>
      <c r="O14" s="23">
        <v>300</v>
      </c>
      <c r="P14" s="23">
        <v>175</v>
      </c>
    </row>
    <row r="15" spans="1:16" ht="15" customHeight="1" x14ac:dyDescent="0.2">
      <c r="A15" s="22">
        <v>8</v>
      </c>
      <c r="B15" s="22" t="s">
        <v>250</v>
      </c>
      <c r="C15" s="24">
        <f t="shared" si="0"/>
        <v>3470</v>
      </c>
      <c r="D15" s="23">
        <v>475</v>
      </c>
      <c r="E15" s="23">
        <v>0</v>
      </c>
      <c r="F15" s="23">
        <v>425</v>
      </c>
      <c r="G15" s="23">
        <v>0</v>
      </c>
      <c r="H15" s="23">
        <v>0</v>
      </c>
      <c r="I15" s="23">
        <f>225+130</f>
        <v>355</v>
      </c>
      <c r="J15" s="23">
        <v>275</v>
      </c>
      <c r="K15" s="23">
        <f>575+115</f>
        <v>690</v>
      </c>
      <c r="L15" s="23">
        <v>425</v>
      </c>
      <c r="M15" s="23">
        <v>300</v>
      </c>
      <c r="N15" s="23">
        <v>200</v>
      </c>
      <c r="O15" s="23">
        <v>325</v>
      </c>
      <c r="P15" s="23">
        <v>0</v>
      </c>
    </row>
    <row r="16" spans="1:16" ht="15" customHeight="1" x14ac:dyDescent="0.2">
      <c r="A16" s="22">
        <v>9</v>
      </c>
      <c r="B16" s="22" t="s">
        <v>249</v>
      </c>
      <c r="C16" s="24">
        <f t="shared" si="0"/>
        <v>3400</v>
      </c>
      <c r="D16" s="23">
        <v>575</v>
      </c>
      <c r="E16" s="23">
        <v>225</v>
      </c>
      <c r="F16" s="23">
        <v>115</v>
      </c>
      <c r="G16" s="23">
        <v>375</v>
      </c>
      <c r="H16" s="23">
        <v>0</v>
      </c>
      <c r="I16" s="23">
        <f>325+325</f>
        <v>650</v>
      </c>
      <c r="J16" s="23">
        <v>475</v>
      </c>
      <c r="K16" s="23">
        <v>350</v>
      </c>
      <c r="L16" s="23">
        <f>160</f>
        <v>160</v>
      </c>
      <c r="M16" s="23">
        <v>0</v>
      </c>
      <c r="N16" s="23">
        <f>475</f>
        <v>475</v>
      </c>
      <c r="O16" s="23">
        <v>0</v>
      </c>
      <c r="P16" s="23">
        <v>0</v>
      </c>
    </row>
    <row r="17" spans="1:16" ht="15" customHeight="1" x14ac:dyDescent="0.2">
      <c r="A17" s="22">
        <v>10</v>
      </c>
      <c r="B17" s="22" t="s">
        <v>134</v>
      </c>
      <c r="C17" s="24">
        <f t="shared" si="0"/>
        <v>2935</v>
      </c>
      <c r="D17" s="23">
        <v>375</v>
      </c>
      <c r="E17" s="23">
        <v>425</v>
      </c>
      <c r="F17" s="23">
        <v>350</v>
      </c>
      <c r="G17" s="23">
        <v>0</v>
      </c>
      <c r="H17" s="23">
        <v>0</v>
      </c>
      <c r="I17" s="23">
        <v>0</v>
      </c>
      <c r="J17" s="23">
        <f>325+300</f>
        <v>625</v>
      </c>
      <c r="K17" s="23">
        <v>0</v>
      </c>
      <c r="L17" s="23">
        <f>200</f>
        <v>200</v>
      </c>
      <c r="M17" s="23">
        <f>160</f>
        <v>160</v>
      </c>
      <c r="N17" s="23">
        <v>0</v>
      </c>
      <c r="O17" s="23">
        <f>350</f>
        <v>350</v>
      </c>
      <c r="P17" s="23">
        <f>250+200</f>
        <v>450</v>
      </c>
    </row>
    <row r="18" spans="1:16" ht="15" customHeight="1" x14ac:dyDescent="0.2">
      <c r="A18" s="22">
        <v>11</v>
      </c>
      <c r="B18" s="22" t="s">
        <v>270</v>
      </c>
      <c r="C18" s="23">
        <f t="shared" si="0"/>
        <v>2800</v>
      </c>
      <c r="D18" s="23">
        <v>0</v>
      </c>
      <c r="E18" s="23">
        <v>0</v>
      </c>
      <c r="F18" s="23">
        <v>145</v>
      </c>
      <c r="G18" s="23">
        <v>0</v>
      </c>
      <c r="H18" s="23">
        <v>0</v>
      </c>
      <c r="I18" s="23">
        <f>130+575</f>
        <v>705</v>
      </c>
      <c r="J18" s="23">
        <v>325</v>
      </c>
      <c r="K18" s="23">
        <v>475</v>
      </c>
      <c r="L18" s="23">
        <v>0</v>
      </c>
      <c r="M18" s="23">
        <v>0</v>
      </c>
      <c r="N18" s="23">
        <v>0</v>
      </c>
      <c r="O18" s="23">
        <v>575</v>
      </c>
      <c r="P18" s="23">
        <v>575</v>
      </c>
    </row>
    <row r="19" spans="1:16" ht="15" customHeight="1" x14ac:dyDescent="0.2">
      <c r="A19" s="22">
        <v>12</v>
      </c>
      <c r="B19" s="22" t="s">
        <v>199</v>
      </c>
      <c r="C19" s="23">
        <f t="shared" si="0"/>
        <v>2745</v>
      </c>
      <c r="D19" s="23">
        <v>0</v>
      </c>
      <c r="E19" s="23">
        <v>0</v>
      </c>
      <c r="F19" s="23">
        <v>130</v>
      </c>
      <c r="G19" s="23">
        <v>325</v>
      </c>
      <c r="H19" s="23">
        <v>475</v>
      </c>
      <c r="I19" s="23">
        <v>0</v>
      </c>
      <c r="J19" s="23">
        <f>200</f>
        <v>200</v>
      </c>
      <c r="K19" s="23">
        <f>300</f>
        <v>300</v>
      </c>
      <c r="L19" s="23">
        <f>115</f>
        <v>115</v>
      </c>
      <c r="M19" s="23">
        <f>115</f>
        <v>115</v>
      </c>
      <c r="N19" s="23">
        <f>575</f>
        <v>575</v>
      </c>
      <c r="O19" s="23">
        <f>160</f>
        <v>160</v>
      </c>
      <c r="P19" s="23">
        <f>350</f>
        <v>350</v>
      </c>
    </row>
    <row r="20" spans="1:16" ht="15" customHeight="1" x14ac:dyDescent="0.2">
      <c r="A20" s="22">
        <v>13</v>
      </c>
      <c r="B20" s="22" t="s">
        <v>267</v>
      </c>
      <c r="C20" s="23">
        <f t="shared" si="0"/>
        <v>2390</v>
      </c>
      <c r="D20" s="23">
        <v>0</v>
      </c>
      <c r="E20" s="23">
        <v>0</v>
      </c>
      <c r="F20" s="23">
        <v>275</v>
      </c>
      <c r="G20" s="23">
        <v>145</v>
      </c>
      <c r="H20" s="23">
        <v>425</v>
      </c>
      <c r="I20" s="23">
        <f>145</f>
        <v>145</v>
      </c>
      <c r="J20" s="23">
        <v>0</v>
      </c>
      <c r="K20" s="23">
        <f>325</f>
        <v>325</v>
      </c>
      <c r="L20" s="23">
        <v>0</v>
      </c>
      <c r="M20" s="23">
        <f>175+475</f>
        <v>650</v>
      </c>
      <c r="N20" s="23">
        <v>0</v>
      </c>
      <c r="O20" s="23">
        <v>425</v>
      </c>
      <c r="P20" s="23">
        <v>0</v>
      </c>
    </row>
    <row r="21" spans="1:16" ht="15" customHeight="1" x14ac:dyDescent="0.2">
      <c r="A21" s="22">
        <v>14</v>
      </c>
      <c r="B21" s="22" t="s">
        <v>272</v>
      </c>
      <c r="C21" s="23">
        <f t="shared" si="0"/>
        <v>2165</v>
      </c>
      <c r="D21" s="23">
        <v>0</v>
      </c>
      <c r="E21" s="23">
        <v>0</v>
      </c>
      <c r="F21" s="23">
        <v>0</v>
      </c>
      <c r="G21" s="23">
        <v>175</v>
      </c>
      <c r="H21" s="23">
        <v>115</v>
      </c>
      <c r="I21" s="23">
        <v>0</v>
      </c>
      <c r="J21" s="23">
        <f>475+175</f>
        <v>650</v>
      </c>
      <c r="K21" s="23">
        <f>225+425</f>
        <v>650</v>
      </c>
      <c r="L21" s="23">
        <v>0</v>
      </c>
      <c r="M21" s="23">
        <v>0</v>
      </c>
      <c r="N21" s="23">
        <v>175</v>
      </c>
      <c r="O21" s="23">
        <v>175</v>
      </c>
      <c r="P21" s="23">
        <v>225</v>
      </c>
    </row>
    <row r="22" spans="1:16" ht="15" customHeight="1" x14ac:dyDescent="0.2">
      <c r="A22" s="22">
        <v>15</v>
      </c>
      <c r="B22" s="22" t="s">
        <v>233</v>
      </c>
      <c r="C22" s="23">
        <f t="shared" si="0"/>
        <v>2140</v>
      </c>
      <c r="D22" s="23">
        <v>0</v>
      </c>
      <c r="E22" s="23">
        <v>175</v>
      </c>
      <c r="F22" s="23">
        <v>0</v>
      </c>
      <c r="G22" s="23">
        <v>0</v>
      </c>
      <c r="H22" s="23">
        <v>0</v>
      </c>
      <c r="I22" s="23">
        <f>175+225</f>
        <v>400</v>
      </c>
      <c r="J22" s="23">
        <v>0</v>
      </c>
      <c r="K22" s="23">
        <v>0</v>
      </c>
      <c r="L22" s="23">
        <v>0</v>
      </c>
      <c r="M22" s="23">
        <f>425+200</f>
        <v>625</v>
      </c>
      <c r="N22" s="23">
        <f>115</f>
        <v>115</v>
      </c>
      <c r="O22" s="23">
        <v>0</v>
      </c>
      <c r="P22" s="23">
        <f>575+250</f>
        <v>825</v>
      </c>
    </row>
    <row r="23" spans="1:16" ht="15" customHeight="1" x14ac:dyDescent="0.2">
      <c r="A23" s="22">
        <v>16</v>
      </c>
      <c r="B23" s="22" t="s">
        <v>219</v>
      </c>
      <c r="C23" s="23">
        <f t="shared" si="0"/>
        <v>2065</v>
      </c>
      <c r="D23" s="23">
        <v>0</v>
      </c>
      <c r="E23" s="23">
        <v>0</v>
      </c>
      <c r="F23" s="23">
        <v>160</v>
      </c>
      <c r="G23" s="23">
        <v>0</v>
      </c>
      <c r="H23" s="23">
        <v>0</v>
      </c>
      <c r="I23" s="23">
        <f>375</f>
        <v>375</v>
      </c>
      <c r="J23" s="23">
        <v>0</v>
      </c>
      <c r="K23" s="23">
        <f>160+145</f>
        <v>305</v>
      </c>
      <c r="L23" s="23">
        <f>300</f>
        <v>300</v>
      </c>
      <c r="M23" s="23">
        <v>0</v>
      </c>
      <c r="N23" s="23">
        <v>0</v>
      </c>
      <c r="O23" s="23">
        <v>300</v>
      </c>
      <c r="P23" s="23">
        <f>300+325</f>
        <v>625</v>
      </c>
    </row>
    <row r="24" spans="1:16" ht="15" customHeight="1" x14ac:dyDescent="0.2">
      <c r="A24" s="22">
        <v>17</v>
      </c>
      <c r="B24" s="22" t="s">
        <v>268</v>
      </c>
      <c r="C24" s="23">
        <f t="shared" si="0"/>
        <v>2025</v>
      </c>
      <c r="D24" s="23">
        <v>0</v>
      </c>
      <c r="E24" s="23">
        <v>0</v>
      </c>
      <c r="F24" s="23">
        <v>225</v>
      </c>
      <c r="G24" s="23">
        <v>275</v>
      </c>
      <c r="H24" s="23">
        <v>0</v>
      </c>
      <c r="I24" s="23">
        <v>175</v>
      </c>
      <c r="J24" s="23">
        <v>115</v>
      </c>
      <c r="K24" s="23">
        <v>0</v>
      </c>
      <c r="L24" s="23">
        <v>0</v>
      </c>
      <c r="M24" s="23">
        <f>130</f>
        <v>130</v>
      </c>
      <c r="N24" s="23">
        <v>225</v>
      </c>
      <c r="O24" s="23">
        <f>130</f>
        <v>130</v>
      </c>
      <c r="P24" s="23">
        <f>325+425</f>
        <v>750</v>
      </c>
    </row>
    <row r="25" spans="1:16" ht="15" customHeight="1" x14ac:dyDescent="0.2">
      <c r="A25" s="22">
        <v>18</v>
      </c>
      <c r="B25" s="22" t="s">
        <v>251</v>
      </c>
      <c r="C25" s="23">
        <f t="shared" si="0"/>
        <v>2000</v>
      </c>
      <c r="D25" s="23">
        <v>425</v>
      </c>
      <c r="E25" s="23">
        <v>475</v>
      </c>
      <c r="F25" s="23">
        <v>0</v>
      </c>
      <c r="G25" s="23">
        <v>475</v>
      </c>
      <c r="H25" s="23">
        <v>0</v>
      </c>
      <c r="I25" s="23">
        <v>250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f>375</f>
        <v>375</v>
      </c>
      <c r="P25" s="23">
        <v>0</v>
      </c>
    </row>
    <row r="26" spans="1:16" ht="15" customHeight="1" x14ac:dyDescent="0.2">
      <c r="A26" s="22">
        <v>19</v>
      </c>
      <c r="B26" s="22" t="s">
        <v>269</v>
      </c>
      <c r="C26" s="23">
        <f t="shared" si="0"/>
        <v>1935</v>
      </c>
      <c r="D26" s="23">
        <v>0</v>
      </c>
      <c r="E26" s="23">
        <v>0</v>
      </c>
      <c r="F26" s="23">
        <v>175</v>
      </c>
      <c r="G26" s="23">
        <v>0</v>
      </c>
      <c r="H26" s="23">
        <v>0</v>
      </c>
      <c r="I26" s="23">
        <v>160</v>
      </c>
      <c r="J26" s="23">
        <v>0</v>
      </c>
      <c r="K26" s="23">
        <v>225</v>
      </c>
      <c r="L26" s="23">
        <v>0</v>
      </c>
      <c r="M26" s="23">
        <v>0</v>
      </c>
      <c r="N26" s="23">
        <f>325+575</f>
        <v>900</v>
      </c>
      <c r="O26" s="23">
        <v>0</v>
      </c>
      <c r="P26" s="23">
        <v>475</v>
      </c>
    </row>
    <row r="27" spans="1:16" ht="15" customHeight="1" x14ac:dyDescent="0.2">
      <c r="A27" s="22">
        <v>20</v>
      </c>
      <c r="B27" s="22" t="s">
        <v>252</v>
      </c>
      <c r="C27" s="23">
        <f t="shared" si="0"/>
        <v>1650</v>
      </c>
      <c r="D27" s="23">
        <v>350</v>
      </c>
      <c r="E27" s="23">
        <v>0</v>
      </c>
      <c r="F27" s="23">
        <v>325</v>
      </c>
      <c r="G27" s="23">
        <v>425</v>
      </c>
      <c r="H27" s="23">
        <v>300</v>
      </c>
      <c r="I27" s="23">
        <v>0</v>
      </c>
      <c r="J27" s="23">
        <f>250</f>
        <v>250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</row>
    <row r="28" spans="1:16" ht="15" customHeight="1" x14ac:dyDescent="0.2">
      <c r="A28" s="22">
        <v>21</v>
      </c>
      <c r="B28" s="22" t="s">
        <v>300</v>
      </c>
      <c r="C28" s="23">
        <f t="shared" si="0"/>
        <v>1545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225</v>
      </c>
      <c r="N28" s="23">
        <f>160+425</f>
        <v>585</v>
      </c>
      <c r="O28" s="23">
        <v>145</v>
      </c>
      <c r="P28" s="23">
        <f>475+115</f>
        <v>590</v>
      </c>
    </row>
    <row r="29" spans="1:16" ht="15" customHeight="1" x14ac:dyDescent="0.2">
      <c r="A29" s="22">
        <v>22</v>
      </c>
      <c r="B29" s="22" t="s">
        <v>261</v>
      </c>
      <c r="C29" s="23">
        <f t="shared" si="0"/>
        <v>1540</v>
      </c>
      <c r="D29" s="23">
        <v>130</v>
      </c>
      <c r="E29" s="23">
        <v>200</v>
      </c>
      <c r="F29" s="23">
        <v>375</v>
      </c>
      <c r="G29" s="23">
        <v>115</v>
      </c>
      <c r="H29" s="23">
        <v>0</v>
      </c>
      <c r="I29" s="23">
        <f>575</f>
        <v>575</v>
      </c>
      <c r="J29" s="23">
        <v>145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</row>
    <row r="30" spans="1:16" ht="15" customHeight="1" x14ac:dyDescent="0.2">
      <c r="A30" s="22">
        <v>23</v>
      </c>
      <c r="B30" s="22" t="s">
        <v>266</v>
      </c>
      <c r="C30" s="23">
        <f t="shared" si="0"/>
        <v>1510</v>
      </c>
      <c r="D30" s="23">
        <v>0</v>
      </c>
      <c r="E30" s="23">
        <v>115</v>
      </c>
      <c r="F30" s="23">
        <v>0</v>
      </c>
      <c r="G30" s="23">
        <v>0</v>
      </c>
      <c r="H30" s="23">
        <v>145</v>
      </c>
      <c r="I30" s="23">
        <f>350</f>
        <v>350</v>
      </c>
      <c r="J30" s="23">
        <v>0</v>
      </c>
      <c r="K30" s="23">
        <v>0</v>
      </c>
      <c r="L30" s="23">
        <f>375</f>
        <v>375</v>
      </c>
      <c r="M30" s="23">
        <v>0</v>
      </c>
      <c r="N30" s="23">
        <f>275</f>
        <v>275</v>
      </c>
      <c r="O30" s="23">
        <f>250</f>
        <v>250</v>
      </c>
      <c r="P30" s="23">
        <v>0</v>
      </c>
    </row>
    <row r="31" spans="1:16" ht="15" customHeight="1" x14ac:dyDescent="0.2">
      <c r="A31" s="22">
        <v>24</v>
      </c>
      <c r="B31" s="22" t="s">
        <v>264</v>
      </c>
      <c r="C31" s="23">
        <f t="shared" si="0"/>
        <v>1450</v>
      </c>
      <c r="D31" s="23">
        <v>0</v>
      </c>
      <c r="E31" s="23">
        <v>300</v>
      </c>
      <c r="F31" s="23">
        <v>0</v>
      </c>
      <c r="G31" s="23">
        <v>250</v>
      </c>
      <c r="H31" s="23">
        <v>130</v>
      </c>
      <c r="I31" s="23">
        <v>300</v>
      </c>
      <c r="J31" s="23">
        <v>0</v>
      </c>
      <c r="K31" s="23">
        <f>115</f>
        <v>115</v>
      </c>
      <c r="L31" s="23">
        <f>225</f>
        <v>225</v>
      </c>
      <c r="M31" s="23">
        <v>0</v>
      </c>
      <c r="N31" s="23">
        <v>0</v>
      </c>
      <c r="O31" s="23">
        <v>0</v>
      </c>
      <c r="P31" s="23">
        <f>130</f>
        <v>130</v>
      </c>
    </row>
    <row r="32" spans="1:16" ht="15" customHeight="1" x14ac:dyDescent="0.2">
      <c r="A32" s="22">
        <v>24</v>
      </c>
      <c r="B32" s="22" t="s">
        <v>296</v>
      </c>
      <c r="C32" s="23">
        <f t="shared" si="0"/>
        <v>1450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7">
        <v>145</v>
      </c>
      <c r="J32" s="23">
        <v>0</v>
      </c>
      <c r="K32" s="23">
        <v>175</v>
      </c>
      <c r="L32" s="23">
        <v>325</v>
      </c>
      <c r="M32" s="23">
        <f>145+175</f>
        <v>320</v>
      </c>
      <c r="N32" s="23">
        <v>325</v>
      </c>
      <c r="O32" s="23">
        <v>160</v>
      </c>
      <c r="P32" s="23">
        <v>0</v>
      </c>
    </row>
    <row r="33" spans="1:16" ht="15" customHeight="1" x14ac:dyDescent="0.2">
      <c r="A33" s="22">
        <v>25</v>
      </c>
      <c r="B33" s="22" t="s">
        <v>290</v>
      </c>
      <c r="C33" s="23">
        <f t="shared" si="0"/>
        <v>1155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130</v>
      </c>
      <c r="K33" s="23">
        <v>275</v>
      </c>
      <c r="L33" s="23">
        <v>275</v>
      </c>
      <c r="M33" s="23">
        <v>0</v>
      </c>
      <c r="N33" s="23">
        <v>475</v>
      </c>
      <c r="O33" s="23">
        <v>0</v>
      </c>
      <c r="P33" s="23">
        <v>0</v>
      </c>
    </row>
    <row r="34" spans="1:16" ht="15" customHeight="1" x14ac:dyDescent="0.2">
      <c r="A34" s="22">
        <v>26</v>
      </c>
      <c r="B34" s="22" t="s">
        <v>285</v>
      </c>
      <c r="C34" s="23">
        <f t="shared" si="0"/>
        <v>1115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f>200</f>
        <v>200</v>
      </c>
      <c r="J34" s="23">
        <f>350</f>
        <v>350</v>
      </c>
      <c r="K34" s="23">
        <f>145+145</f>
        <v>290</v>
      </c>
      <c r="L34" s="23">
        <v>145</v>
      </c>
      <c r="M34" s="23">
        <v>0</v>
      </c>
      <c r="N34" s="23">
        <f>130</f>
        <v>130</v>
      </c>
      <c r="O34" s="23">
        <v>0</v>
      </c>
      <c r="P34" s="23">
        <v>0</v>
      </c>
    </row>
    <row r="35" spans="1:16" ht="15" customHeight="1" x14ac:dyDescent="0.2">
      <c r="A35" s="22">
        <v>27</v>
      </c>
      <c r="B35" s="22" t="s">
        <v>203</v>
      </c>
      <c r="C35" s="23">
        <f t="shared" si="0"/>
        <v>1110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f>425+130</f>
        <v>555</v>
      </c>
      <c r="L35" s="23">
        <v>0</v>
      </c>
      <c r="M35" s="23">
        <v>250</v>
      </c>
      <c r="N35" s="23">
        <v>0</v>
      </c>
      <c r="O35" s="23">
        <f>175+130</f>
        <v>305</v>
      </c>
      <c r="P35" s="23">
        <v>0</v>
      </c>
    </row>
    <row r="36" spans="1:16" ht="15" customHeight="1" x14ac:dyDescent="0.2">
      <c r="A36" s="22">
        <v>28</v>
      </c>
      <c r="B36" s="22" t="s">
        <v>291</v>
      </c>
      <c r="C36" s="23">
        <f t="shared" si="0"/>
        <v>1000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f>350</f>
        <v>350</v>
      </c>
      <c r="L36" s="23">
        <v>0</v>
      </c>
      <c r="M36" s="23">
        <v>0</v>
      </c>
      <c r="N36" s="23">
        <v>0</v>
      </c>
      <c r="O36" s="23">
        <f>475</f>
        <v>475</v>
      </c>
      <c r="P36" s="23">
        <f>175</f>
        <v>175</v>
      </c>
    </row>
    <row r="37" spans="1:16" ht="15" customHeight="1" x14ac:dyDescent="0.2">
      <c r="A37" s="22">
        <v>29</v>
      </c>
      <c r="B37" s="22" t="s">
        <v>271</v>
      </c>
      <c r="C37" s="23">
        <f t="shared" si="0"/>
        <v>995</v>
      </c>
      <c r="D37" s="23">
        <v>0</v>
      </c>
      <c r="E37" s="23">
        <v>0</v>
      </c>
      <c r="F37" s="23">
        <v>0</v>
      </c>
      <c r="G37" s="23">
        <v>300</v>
      </c>
      <c r="H37" s="23">
        <v>0</v>
      </c>
      <c r="I37" s="23">
        <v>275</v>
      </c>
      <c r="J37" s="23">
        <f>145</f>
        <v>145</v>
      </c>
      <c r="K37" s="23">
        <f>130</f>
        <v>130</v>
      </c>
      <c r="L37" s="23">
        <v>0</v>
      </c>
      <c r="M37" s="23">
        <v>0</v>
      </c>
      <c r="N37" s="23">
        <v>0</v>
      </c>
      <c r="O37" s="23">
        <f>145</f>
        <v>145</v>
      </c>
      <c r="P37" s="23">
        <v>0</v>
      </c>
    </row>
    <row r="38" spans="1:16" ht="15" customHeight="1" x14ac:dyDescent="0.2">
      <c r="A38" s="22">
        <v>30</v>
      </c>
      <c r="B38" s="22" t="s">
        <v>284</v>
      </c>
      <c r="C38" s="23">
        <f t="shared" si="0"/>
        <v>910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f>275</f>
        <v>275</v>
      </c>
      <c r="J38" s="23">
        <f>160</f>
        <v>160</v>
      </c>
      <c r="K38" s="23">
        <f>475</f>
        <v>475</v>
      </c>
      <c r="L38" s="23">
        <v>0</v>
      </c>
      <c r="M38" s="23">
        <v>0</v>
      </c>
      <c r="N38" s="23">
        <v>0</v>
      </c>
      <c r="O38" s="23">
        <v>0</v>
      </c>
      <c r="P38" s="23">
        <v>0</v>
      </c>
    </row>
    <row r="39" spans="1:16" ht="15" customHeight="1" x14ac:dyDescent="0.2">
      <c r="A39" s="22">
        <v>31</v>
      </c>
      <c r="B39" s="22" t="s">
        <v>304</v>
      </c>
      <c r="C39" s="23">
        <f t="shared" si="0"/>
        <v>865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f>115+250</f>
        <v>365</v>
      </c>
      <c r="P39" s="23">
        <f>225+275</f>
        <v>500</v>
      </c>
    </row>
    <row r="40" spans="1:16" ht="15" customHeight="1" x14ac:dyDescent="0.2">
      <c r="A40" s="22">
        <v>32</v>
      </c>
      <c r="B40" s="22" t="s">
        <v>274</v>
      </c>
      <c r="C40" s="23">
        <f t="shared" ref="C40:C69" si="1">SUM(D40:P40)</f>
        <v>850</v>
      </c>
      <c r="D40" s="23">
        <v>0</v>
      </c>
      <c r="E40" s="23">
        <v>0</v>
      </c>
      <c r="F40" s="23">
        <v>0</v>
      </c>
      <c r="G40" s="23">
        <v>0</v>
      </c>
      <c r="H40" s="23">
        <v>375</v>
      </c>
      <c r="I40" s="23">
        <v>475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</row>
    <row r="41" spans="1:16" ht="15" customHeight="1" x14ac:dyDescent="0.2">
      <c r="A41" s="25">
        <v>33</v>
      </c>
      <c r="B41" s="25" t="s">
        <v>275</v>
      </c>
      <c r="C41" s="26">
        <f t="shared" si="1"/>
        <v>650</v>
      </c>
      <c r="D41" s="26">
        <v>0</v>
      </c>
      <c r="E41" s="26">
        <v>0</v>
      </c>
      <c r="F41" s="26">
        <v>0</v>
      </c>
      <c r="G41" s="26">
        <v>0</v>
      </c>
      <c r="H41" s="26">
        <v>200</v>
      </c>
      <c r="I41" s="26">
        <v>0</v>
      </c>
      <c r="J41" s="26">
        <f>275</f>
        <v>275</v>
      </c>
      <c r="K41" s="26">
        <v>0</v>
      </c>
      <c r="L41" s="26">
        <f>175</f>
        <v>175</v>
      </c>
      <c r="M41" s="26">
        <v>0</v>
      </c>
      <c r="N41" s="26">
        <v>0</v>
      </c>
      <c r="O41" s="26">
        <v>0</v>
      </c>
      <c r="P41" s="26">
        <v>0</v>
      </c>
    </row>
    <row r="42" spans="1:16" ht="15" customHeight="1" x14ac:dyDescent="0.2">
      <c r="A42" s="25">
        <v>34</v>
      </c>
      <c r="B42" s="25" t="s">
        <v>215</v>
      </c>
      <c r="C42" s="26">
        <f t="shared" si="1"/>
        <v>620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160</v>
      </c>
      <c r="K42" s="26">
        <v>0</v>
      </c>
      <c r="L42" s="26">
        <v>300</v>
      </c>
      <c r="M42" s="26">
        <v>0</v>
      </c>
      <c r="N42" s="26">
        <v>0</v>
      </c>
      <c r="O42" s="26">
        <v>0</v>
      </c>
      <c r="P42" s="26">
        <v>160</v>
      </c>
    </row>
    <row r="43" spans="1:16" ht="15" customHeight="1" x14ac:dyDescent="0.2">
      <c r="A43" s="25">
        <v>35</v>
      </c>
      <c r="B43" s="25" t="s">
        <v>246</v>
      </c>
      <c r="C43" s="26">
        <f t="shared" si="1"/>
        <v>575</v>
      </c>
      <c r="D43" s="26">
        <v>575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</row>
    <row r="44" spans="1:16" ht="15" customHeight="1" x14ac:dyDescent="0.2">
      <c r="A44" s="25">
        <v>36</v>
      </c>
      <c r="B44" s="25" t="s">
        <v>289</v>
      </c>
      <c r="C44" s="26">
        <f t="shared" si="1"/>
        <v>525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200</v>
      </c>
      <c r="K44" s="26">
        <v>0</v>
      </c>
      <c r="L44" s="26">
        <v>0</v>
      </c>
      <c r="M44" s="26">
        <v>325</v>
      </c>
      <c r="N44" s="26">
        <v>0</v>
      </c>
      <c r="O44" s="26">
        <v>0</v>
      </c>
      <c r="P44" s="26">
        <v>0</v>
      </c>
    </row>
    <row r="45" spans="1:16" ht="15" customHeight="1" x14ac:dyDescent="0.2">
      <c r="A45" s="25">
        <v>37</v>
      </c>
      <c r="B45" s="25" t="s">
        <v>273</v>
      </c>
      <c r="C45" s="26">
        <f t="shared" si="1"/>
        <v>480</v>
      </c>
      <c r="D45" s="26">
        <v>0</v>
      </c>
      <c r="E45" s="26">
        <v>0</v>
      </c>
      <c r="F45" s="26">
        <v>0</v>
      </c>
      <c r="G45" s="26">
        <v>130</v>
      </c>
      <c r="H45" s="26">
        <v>350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</row>
    <row r="46" spans="1:16" ht="15" customHeight="1" x14ac:dyDescent="0.2">
      <c r="A46" s="25">
        <v>38</v>
      </c>
      <c r="B46" s="25" t="s">
        <v>298</v>
      </c>
      <c r="C46" s="26">
        <f t="shared" si="1"/>
        <v>475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f>475</f>
        <v>475</v>
      </c>
      <c r="N46" s="26">
        <v>0</v>
      </c>
      <c r="O46" s="26">
        <v>0</v>
      </c>
      <c r="P46" s="26">
        <v>0</v>
      </c>
    </row>
    <row r="47" spans="1:16" ht="15" customHeight="1" x14ac:dyDescent="0.2">
      <c r="A47" s="25">
        <v>38</v>
      </c>
      <c r="B47" s="25" t="s">
        <v>247</v>
      </c>
      <c r="C47" s="26">
        <f t="shared" si="1"/>
        <v>475</v>
      </c>
      <c r="D47" s="26">
        <v>475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</row>
    <row r="48" spans="1:16" ht="15" customHeight="1" x14ac:dyDescent="0.2">
      <c r="A48" s="25">
        <v>39</v>
      </c>
      <c r="B48" s="25" t="s">
        <v>283</v>
      </c>
      <c r="C48" s="26">
        <f t="shared" si="1"/>
        <v>425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f>425</f>
        <v>425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</row>
    <row r="49" spans="1:16" ht="15" customHeight="1" x14ac:dyDescent="0.2">
      <c r="A49" s="25">
        <v>39</v>
      </c>
      <c r="B49" s="25" t="s">
        <v>248</v>
      </c>
      <c r="C49" s="26">
        <f t="shared" si="1"/>
        <v>425</v>
      </c>
      <c r="D49" s="26">
        <v>425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</row>
    <row r="50" spans="1:16" ht="15" customHeight="1" x14ac:dyDescent="0.2">
      <c r="A50" s="25">
        <v>40</v>
      </c>
      <c r="B50" s="25" t="s">
        <v>293</v>
      </c>
      <c r="C50" s="26">
        <f t="shared" si="1"/>
        <v>420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f>275</f>
        <v>275</v>
      </c>
      <c r="M50" s="26">
        <v>0</v>
      </c>
      <c r="N50" s="26">
        <v>0</v>
      </c>
      <c r="O50" s="26">
        <v>0</v>
      </c>
      <c r="P50" s="26">
        <f>145</f>
        <v>145</v>
      </c>
    </row>
    <row r="51" spans="1:16" ht="15" customHeight="1" x14ac:dyDescent="0.2">
      <c r="A51" s="25">
        <v>41</v>
      </c>
      <c r="B51" s="25" t="s">
        <v>299</v>
      </c>
      <c r="C51" s="26">
        <f t="shared" si="1"/>
        <v>350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f>350</f>
        <v>350</v>
      </c>
      <c r="N51" s="26">
        <v>0</v>
      </c>
      <c r="O51" s="26">
        <v>0</v>
      </c>
      <c r="P51" s="26">
        <v>0</v>
      </c>
    </row>
    <row r="52" spans="1:16" ht="15" customHeight="1" x14ac:dyDescent="0.2">
      <c r="A52" s="19">
        <v>42</v>
      </c>
      <c r="B52" s="19" t="s">
        <v>263</v>
      </c>
      <c r="C52" s="20">
        <f t="shared" si="1"/>
        <v>325</v>
      </c>
      <c r="D52" s="20">
        <v>0</v>
      </c>
      <c r="E52" s="20">
        <v>325</v>
      </c>
      <c r="F52" s="20">
        <v>0</v>
      </c>
      <c r="G52" s="20">
        <v>0</v>
      </c>
      <c r="H52" s="20">
        <v>0</v>
      </c>
      <c r="I52" s="21"/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</row>
    <row r="53" spans="1:16" ht="15" customHeight="1" x14ac:dyDescent="0.2">
      <c r="A53" s="19">
        <v>42</v>
      </c>
      <c r="B53" s="19" t="s">
        <v>253</v>
      </c>
      <c r="C53" s="20">
        <f t="shared" si="1"/>
        <v>325</v>
      </c>
      <c r="D53" s="20">
        <v>325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</row>
    <row r="54" spans="1:16" ht="15" customHeight="1" x14ac:dyDescent="0.2">
      <c r="A54" s="19">
        <v>43</v>
      </c>
      <c r="B54" s="19" t="s">
        <v>301</v>
      </c>
      <c r="C54" s="20">
        <f t="shared" si="1"/>
        <v>300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f>300</f>
        <v>300</v>
      </c>
      <c r="O54" s="20">
        <v>0</v>
      </c>
      <c r="P54" s="20">
        <v>0</v>
      </c>
    </row>
    <row r="55" spans="1:16" ht="15" customHeight="1" x14ac:dyDescent="0.2">
      <c r="A55" s="19">
        <v>44</v>
      </c>
      <c r="B55" s="19" t="s">
        <v>265</v>
      </c>
      <c r="C55" s="20">
        <f t="shared" si="1"/>
        <v>250</v>
      </c>
      <c r="D55" s="20">
        <v>0</v>
      </c>
      <c r="E55" s="20">
        <v>250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</row>
    <row r="56" spans="1:16" ht="15" customHeight="1" x14ac:dyDescent="0.2">
      <c r="A56" s="19">
        <v>45</v>
      </c>
      <c r="B56" s="19" t="s">
        <v>288</v>
      </c>
      <c r="C56" s="20">
        <f t="shared" si="1"/>
        <v>225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225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</row>
    <row r="57" spans="1:16" ht="15" customHeight="1" x14ac:dyDescent="0.2">
      <c r="A57" s="19">
        <v>45</v>
      </c>
      <c r="B57" s="19" t="s">
        <v>303</v>
      </c>
      <c r="C57" s="20">
        <f t="shared" si="1"/>
        <v>225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f>225</f>
        <v>225</v>
      </c>
      <c r="P57" s="20">
        <v>0</v>
      </c>
    </row>
    <row r="58" spans="1:16" ht="15" customHeight="1" x14ac:dyDescent="0.2">
      <c r="A58" s="19">
        <v>45</v>
      </c>
      <c r="B58" s="19" t="s">
        <v>297</v>
      </c>
      <c r="C58" s="20">
        <f t="shared" si="1"/>
        <v>225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225</v>
      </c>
      <c r="M58" s="20">
        <v>0</v>
      </c>
      <c r="N58" s="20">
        <v>0</v>
      </c>
      <c r="O58" s="20">
        <v>0</v>
      </c>
      <c r="P58" s="20">
        <v>0</v>
      </c>
    </row>
    <row r="59" spans="1:16" ht="15" customHeight="1" x14ac:dyDescent="0.2">
      <c r="A59" s="19">
        <v>46</v>
      </c>
      <c r="B59" s="19" t="s">
        <v>305</v>
      </c>
      <c r="C59" s="20">
        <f t="shared" si="1"/>
        <v>200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200</v>
      </c>
      <c r="P59" s="20">
        <v>0</v>
      </c>
    </row>
    <row r="60" spans="1:16" ht="15" customHeight="1" x14ac:dyDescent="0.2">
      <c r="A60" s="19">
        <v>46</v>
      </c>
      <c r="B60" s="19" t="s">
        <v>302</v>
      </c>
      <c r="C60" s="20">
        <f t="shared" si="1"/>
        <v>200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f>200</f>
        <v>200</v>
      </c>
      <c r="O60" s="20">
        <v>0</v>
      </c>
      <c r="P60" s="20">
        <v>0</v>
      </c>
    </row>
    <row r="61" spans="1:16" ht="15" customHeight="1" x14ac:dyDescent="0.2">
      <c r="A61" s="19">
        <v>46</v>
      </c>
      <c r="B61" s="19" t="s">
        <v>292</v>
      </c>
      <c r="C61" s="20">
        <f t="shared" si="1"/>
        <v>200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f>200</f>
        <v>200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</row>
    <row r="62" spans="1:16" ht="15" customHeight="1" x14ac:dyDescent="0.2">
      <c r="A62" s="19">
        <v>47</v>
      </c>
      <c r="B62" s="19" t="s">
        <v>197</v>
      </c>
      <c r="C62" s="20">
        <f t="shared" si="1"/>
        <v>175</v>
      </c>
      <c r="D62" s="20">
        <v>175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</row>
    <row r="63" spans="1:16" ht="15" customHeight="1" x14ac:dyDescent="0.2">
      <c r="A63" s="19">
        <v>47</v>
      </c>
      <c r="B63" s="19" t="s">
        <v>286</v>
      </c>
      <c r="C63" s="20">
        <f t="shared" si="1"/>
        <v>175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f>175</f>
        <v>175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</row>
    <row r="64" spans="1:16" ht="15" customHeight="1" x14ac:dyDescent="0.2">
      <c r="A64" s="19">
        <v>48</v>
      </c>
      <c r="B64" s="19" t="s">
        <v>259</v>
      </c>
      <c r="C64" s="20">
        <f t="shared" si="1"/>
        <v>160</v>
      </c>
      <c r="D64" s="20">
        <v>160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</row>
    <row r="65" spans="1:16" ht="15" customHeight="1" x14ac:dyDescent="0.2">
      <c r="A65" s="19">
        <v>49</v>
      </c>
      <c r="B65" s="19" t="s">
        <v>307</v>
      </c>
      <c r="C65" s="20">
        <f t="shared" si="1"/>
        <v>145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145</v>
      </c>
    </row>
    <row r="66" spans="1:16" ht="15" customHeight="1" x14ac:dyDescent="0.2">
      <c r="A66" s="19">
        <v>49</v>
      </c>
      <c r="B66" s="19" t="s">
        <v>260</v>
      </c>
      <c r="C66" s="20">
        <f t="shared" si="1"/>
        <v>145</v>
      </c>
      <c r="D66" s="20">
        <v>145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</row>
    <row r="67" spans="1:16" ht="15" customHeight="1" x14ac:dyDescent="0.2">
      <c r="A67" s="19">
        <v>50</v>
      </c>
      <c r="B67" s="19" t="s">
        <v>306</v>
      </c>
      <c r="C67" s="20">
        <f t="shared" si="1"/>
        <v>115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115</v>
      </c>
      <c r="P67" s="20">
        <v>0</v>
      </c>
    </row>
    <row r="68" spans="1:16" ht="15" customHeight="1" x14ac:dyDescent="0.2">
      <c r="A68" s="19">
        <v>50</v>
      </c>
      <c r="B68" s="19" t="s">
        <v>287</v>
      </c>
      <c r="C68" s="20">
        <f t="shared" si="1"/>
        <v>115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f>115</f>
        <v>115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</row>
    <row r="69" spans="1:16" ht="15" customHeight="1" x14ac:dyDescent="0.2">
      <c r="A69" s="19">
        <v>50</v>
      </c>
      <c r="B69" s="19" t="s">
        <v>228</v>
      </c>
      <c r="C69" s="20">
        <f t="shared" si="1"/>
        <v>115</v>
      </c>
      <c r="D69" s="20">
        <v>115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0</v>
      </c>
    </row>
    <row r="71" spans="1:16" ht="18.75" customHeight="1" x14ac:dyDescent="0.25">
      <c r="A71" s="28" t="s">
        <v>3</v>
      </c>
      <c r="B71" s="29"/>
      <c r="C71" s="29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ht="18.75" customHeight="1" x14ac:dyDescent="0.25">
      <c r="A72" s="30" t="s">
        <v>4</v>
      </c>
      <c r="B72" s="31"/>
      <c r="C72" s="31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1:16" ht="18.75" customHeight="1" x14ac:dyDescent="0.25">
      <c r="A73" s="32" t="s">
        <v>5</v>
      </c>
      <c r="B73" s="33"/>
      <c r="C73" s="33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</sheetData>
  <sortState ref="A8:P69">
    <sortCondition descending="1" ref="C8:C69"/>
  </sortState>
  <mergeCells count="9">
    <mergeCell ref="A71:C71"/>
    <mergeCell ref="A72:C72"/>
    <mergeCell ref="A73:C73"/>
    <mergeCell ref="A1:P1"/>
    <mergeCell ref="A2:P2"/>
    <mergeCell ref="A3:P3"/>
    <mergeCell ref="A4:P4"/>
    <mergeCell ref="A5:P5"/>
    <mergeCell ref="A6:P6"/>
  </mergeCells>
  <pageMargins left="0.25" right="0.25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225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224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28" t="s">
        <v>3</v>
      </c>
      <c r="B67" s="29"/>
      <c r="C67" s="29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30" t="s">
        <v>4</v>
      </c>
      <c r="B68" s="31"/>
      <c r="C68" s="31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32" t="s">
        <v>5</v>
      </c>
      <c r="B69" s="33"/>
      <c r="C69" s="33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164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177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163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28" t="s">
        <v>3</v>
      </c>
      <c r="B33" s="29"/>
      <c r="C33" s="29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30" t="s">
        <v>4</v>
      </c>
      <c r="B34" s="31"/>
      <c r="C34" s="31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32" t="s">
        <v>5</v>
      </c>
      <c r="B35" s="33"/>
      <c r="C35" s="33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164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173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163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28" t="s">
        <v>3</v>
      </c>
      <c r="B26" s="29"/>
      <c r="C26" s="2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30" t="s">
        <v>4</v>
      </c>
      <c r="B27" s="31"/>
      <c r="C27" s="31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32" t="s">
        <v>5</v>
      </c>
      <c r="B28" s="33"/>
      <c r="C28" s="33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164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168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163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28" t="s">
        <v>3</v>
      </c>
      <c r="B28" s="29"/>
      <c r="C28" s="29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30" t="s">
        <v>4</v>
      </c>
      <c r="B29" s="31"/>
      <c r="C29" s="31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32" t="s">
        <v>5</v>
      </c>
      <c r="B30" s="33"/>
      <c r="C30" s="33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152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160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28" t="s">
        <v>3</v>
      </c>
      <c r="B38" s="29"/>
      <c r="C38" s="29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30" t="s">
        <v>4</v>
      </c>
      <c r="B39" s="31"/>
      <c r="C39" s="31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32" t="s">
        <v>5</v>
      </c>
      <c r="B40" s="33"/>
      <c r="C40" s="33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152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156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28" t="s">
        <v>3</v>
      </c>
      <c r="B44" s="29"/>
      <c r="C44" s="29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30" t="s">
        <v>4</v>
      </c>
      <c r="B45" s="31"/>
      <c r="C45" s="31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32" t="s">
        <v>5</v>
      </c>
      <c r="B46" s="33"/>
      <c r="C46" s="33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9-15-25 - 12-1-25 (3 quarter)</vt:lpstr>
      <vt:lpstr>6-23-25 - 9-8-25 (2 quarter)</vt:lpstr>
      <vt:lpstr>3-24-25 - 6-17-25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'2-19-23 - 5-21-23 (16 months)'!Print_Area</vt:lpstr>
      <vt:lpstr>'2-4-24 - 4-27-24 (1 quarter)'!Print_Area</vt:lpstr>
      <vt:lpstr>'3-24-25 - 6-17-25 (1 quarter)'!Print_Area</vt:lpstr>
      <vt:lpstr>'5-4-24 - 7-20-24 (2 quarter)'!Print_Area</vt:lpstr>
      <vt:lpstr>'6-23-25 - 9-8-25 (2 quarter)'!Print_Area</vt:lpstr>
      <vt:lpstr>'6-4-23 - 9-10-23 (17 month)'!Print_Area</vt:lpstr>
      <vt:lpstr>'7-27-24 - 10-12-24 (3 quarter)'!Print_Area</vt:lpstr>
      <vt:lpstr>'9-15-25 - 12-1-25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2025-09-23T15:55:03Z</cp:lastPrinted>
  <dcterms:created xsi:type="dcterms:W3CDTF">2013-12-12T05:08:35Z</dcterms:created>
  <dcterms:modified xsi:type="dcterms:W3CDTF">2025-12-03T07:42:03Z</dcterms:modified>
</cp:coreProperties>
</file>