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7-10-25 - 9-26-25 (6 quarter)" sheetId="60" r:id="rId1"/>
    <sheet name="4-18-25 - 7-4-25 (5 quarter)" sheetId="59" state="hidden" r:id="rId2"/>
    <sheet name="1-16-25 - 4-17-25 (4 quarter)" sheetId="58" state="hidden" r:id="rId3"/>
    <sheet name="10-17-24 - 1-2-25 (3 quarter)" sheetId="57" state="hidden" r:id="rId4"/>
    <sheet name="7-25-24 - 10-10-24 (2 quarter)" sheetId="56" state="hidden" r:id="rId5"/>
    <sheet name="5-2-24 - 7-18-24 (1 quarter)" sheetId="55" state="hidden" r:id="rId6"/>
    <sheet name="10-10-23 - 12-19-23 (2 quarter)" sheetId="54" state="hidden" r:id="rId7"/>
    <sheet name="7-11-23 - 9-26-23 (1 quarterly)" sheetId="53" state="hidden" r:id="rId8"/>
    <sheet name="3-1-22 - 5-17-23 (1 month)" sheetId="52" state="hidden" r:id="rId9"/>
    <sheet name="12-21-22 - 1-18-23 (1 month)" sheetId="51" state="hidden" r:id="rId10"/>
    <sheet name="5-27-22 - 6-24-22 (3 month)" sheetId="50" state="hidden" r:id="rId11"/>
    <sheet name="3-14-22 - 4-15-22 (1 month)" sheetId="49" state="hidden" r:id="rId12"/>
    <sheet name="12-27-21 - 2-7-22 (1 month)" sheetId="48" state="hidden" r:id="rId13"/>
  </sheets>
  <definedNames>
    <definedName name="_xlnm.Print_Area" localSheetId="6">'10-10-23 - 12-19-23 (2 quarter)'!$A$1:$O$62</definedName>
    <definedName name="_xlnm.Print_Area" localSheetId="3">'10-17-24 - 1-2-25 (3 quarter)'!$A$1:$O$66</definedName>
    <definedName name="_xlnm.Print_Area" localSheetId="2">'1-16-25 - 4-17-25 (4 quarter)'!$A$1:$V$79</definedName>
    <definedName name="_xlnm.Print_Area" localSheetId="9">'12-21-22 - 1-18-23 (1 month)'!$A$1:$L$81</definedName>
    <definedName name="_xlnm.Print_Area" localSheetId="12">'12-27-21 - 2-7-22 (1 month)'!$A$1:$H$34</definedName>
    <definedName name="_xlnm.Print_Area" localSheetId="8">'3-1-22 - 5-17-23 (1 month)'!$A$1:$O$56</definedName>
    <definedName name="_xlnm.Print_Area" localSheetId="11">'3-14-22 - 4-15-22 (1 month)'!$A$1:$J$52</definedName>
    <definedName name="_xlnm.Print_Area" localSheetId="1">'4-18-25 - 7-4-25 (5 quarter)'!$A$1:$O$94</definedName>
    <definedName name="_xlnm.Print_Area" localSheetId="5">'5-2-24 - 7-18-24 (1 quarter)'!$A$1:$O$65</definedName>
    <definedName name="_xlnm.Print_Area" localSheetId="10">'5-27-22 - 6-24-22 (3 month)'!$A$1:$H$45</definedName>
    <definedName name="_xlnm.Print_Area" localSheetId="0">'7-10-25 - 9-26-25 (6 quarter)'!$A$1:$O$95</definedName>
    <definedName name="_xlnm.Print_Area" localSheetId="7">'7-11-23 - 9-26-23 (1 quarterly)'!$A$1:$O$71</definedName>
    <definedName name="_xlnm.Print_Area" localSheetId="4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/>
  <c r="G13" i="60" l="1"/>
  <c r="L27" i="60"/>
  <c r="L30" i="60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/>
  <c r="L36" i="60"/>
  <c r="C36" i="60"/>
  <c r="L25" i="60"/>
  <c r="L13" i="60"/>
  <c r="L26" i="60"/>
  <c r="L32" i="60"/>
  <c r="L21" i="60"/>
  <c r="L17" i="60"/>
  <c r="C30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E10" i="60"/>
  <c r="D10" i="60"/>
  <c r="C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21" i="60"/>
  <c r="C35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/>
  <c r="G69" i="59"/>
  <c r="C69" i="59"/>
  <c r="G37" i="59"/>
  <c r="C37" i="59"/>
  <c r="G38" i="59"/>
  <c r="F27" i="59"/>
  <c r="F48" i="59"/>
  <c r="F38" i="59"/>
  <c r="C38" i="59"/>
  <c r="F11" i="59"/>
  <c r="C11" i="59" s="1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90" i="59" l="1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<sst xmlns="http://schemas.openxmlformats.org/spreadsheetml/2006/main" count="839" uniqueCount="512">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</sst>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26" fillId="0" borderId="10" xfId="37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6" borderId="10" xfId="0" applyFont="1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</row>
    <row r="2" spans="1:15" ht="45" customHeight="1" x14ac:dyDescent="0.5">
      <c r="A2" s="61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40.5" customHeight="1" x14ac:dyDescent="0.4">
      <c r="A3" s="63" t="s">
        <v>463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506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 t="s">
        <v>451</v>
      </c>
      <c r="E7" s="41" t="s">
        <v>452</v>
      </c>
      <c r="F7" s="41" t="s">
        <v>453</v>
      </c>
      <c r="G7" s="41" t="s">
        <v>454</v>
      </c>
      <c r="H7" s="41" t="s">
        <v>455</v>
      </c>
      <c r="I7" s="41" t="s">
        <v>456</v>
      </c>
      <c r="J7" s="41" t="s">
        <v>457</v>
      </c>
      <c r="K7" s="41" t="s">
        <v>458</v>
      </c>
      <c r="L7" s="41" t="s">
        <v>459</v>
      </c>
      <c r="M7" s="41" t="s">
        <v>460</v>
      </c>
      <c r="N7" s="41" t="s">
        <v>461</v>
      </c>
      <c r="O7" s="41" t="s">
        <v>462</v>
      </c>
    </row>
    <row r="8" spans="1:15" ht="15" customHeight="1" x14ac:dyDescent="0.2">
      <c r="A8" s="45">
        <v>1</v>
      </c>
      <c r="B8" s="45" t="s">
        <v>181</v>
      </c>
      <c r="C8" s="47">
        <f>SUM(D8:O8)</f>
        <v>7675</v>
      </c>
      <c r="D8" s="46">
        <f>375+300</f>
        <v>675</v>
      </c>
      <c r="E8" s="46">
        <v>0</v>
      </c>
      <c r="F8" s="46">
        <v>375</v>
      </c>
      <c r="G8" s="46">
        <v>575</v>
      </c>
      <c r="H8" s="46">
        <v>575</v>
      </c>
      <c r="I8" s="46">
        <v>475</v>
      </c>
      <c r="J8" s="46">
        <f>425+375</f>
        <v>800</v>
      </c>
      <c r="K8" s="46">
        <f>350+575</f>
        <v>925</v>
      </c>
      <c r="L8" s="46">
        <f>275+475</f>
        <v>750</v>
      </c>
      <c r="M8" s="46">
        <f>425+475</f>
        <v>900</v>
      </c>
      <c r="N8" s="46">
        <f>375+350</f>
        <v>725</v>
      </c>
      <c r="O8" s="46">
        <f>475+425</f>
        <v>900</v>
      </c>
    </row>
    <row r="9" spans="1:15" ht="15" customHeight="1" x14ac:dyDescent="0.2">
      <c r="A9" s="45">
        <v>2</v>
      </c>
      <c r="B9" s="45" t="s">
        <v>412</v>
      </c>
      <c r="C9" s="47">
        <f>SUM(D9:O9)</f>
        <v>6945</v>
      </c>
      <c r="D9" s="46">
        <f>325+275</f>
        <v>600</v>
      </c>
      <c r="E9" s="46">
        <v>0</v>
      </c>
      <c r="F9" s="46">
        <f>250+300</f>
        <v>550</v>
      </c>
      <c r="G9" s="46">
        <v>325</v>
      </c>
      <c r="H9" s="46">
        <f>325+375</f>
        <v>700</v>
      </c>
      <c r="I9" s="46">
        <f>425+175</f>
        <v>600</v>
      </c>
      <c r="J9" s="46">
        <f>575+475</f>
        <v>1050</v>
      </c>
      <c r="K9" s="46">
        <f>575+300</f>
        <v>875</v>
      </c>
      <c r="L9" s="46">
        <f>375</f>
        <v>375</v>
      </c>
      <c r="M9" s="46">
        <f>225+350</f>
        <v>575</v>
      </c>
      <c r="N9" s="46">
        <f>425+300</f>
        <v>725</v>
      </c>
      <c r="O9" s="46">
        <f>425+145</f>
        <v>570</v>
      </c>
    </row>
    <row r="10" spans="1:15" ht="15" customHeight="1" x14ac:dyDescent="0.2">
      <c r="A10" s="45">
        <v>3</v>
      </c>
      <c r="B10" s="45" t="s">
        <v>394</v>
      </c>
      <c r="C10" s="47">
        <f>SUM(D10:O10)</f>
        <v>6475</v>
      </c>
      <c r="D10" s="46">
        <f>175+250</f>
        <v>425</v>
      </c>
      <c r="E10" s="46">
        <f>175+375</f>
        <v>550</v>
      </c>
      <c r="F10" s="46">
        <f>575+425</f>
        <v>1000</v>
      </c>
      <c r="G10" s="46">
        <f>325+350</f>
        <v>675</v>
      </c>
      <c r="H10" s="46">
        <v>0</v>
      </c>
      <c r="I10" s="46">
        <v>325</v>
      </c>
      <c r="J10" s="46">
        <f>325+575</f>
        <v>900</v>
      </c>
      <c r="K10" s="46">
        <f>475+425</f>
        <v>900</v>
      </c>
      <c r="L10" s="46">
        <v>0</v>
      </c>
      <c r="M10" s="46">
        <f>475+175</f>
        <v>650</v>
      </c>
      <c r="N10" s="46">
        <v>0</v>
      </c>
      <c r="O10" s="46">
        <f>575+475</f>
        <v>1050</v>
      </c>
    </row>
    <row r="11" spans="1:15" ht="15" customHeight="1" x14ac:dyDescent="0.2">
      <c r="A11" s="45">
        <v>4</v>
      </c>
      <c r="B11" s="45" t="s">
        <v>290</v>
      </c>
      <c r="C11" s="47">
        <f>SUM(D11:O11)</f>
        <v>5535</v>
      </c>
      <c r="D11" s="46">
        <v>0</v>
      </c>
      <c r="E11" s="46">
        <f>575</f>
        <v>575</v>
      </c>
      <c r="F11" s="46">
        <f>475</f>
        <v>475</v>
      </c>
      <c r="G11" s="46">
        <f>425+475</f>
        <v>900</v>
      </c>
      <c r="H11" s="46">
        <f>160+350</f>
        <v>510</v>
      </c>
      <c r="I11" s="46">
        <f>575+225</f>
        <v>800</v>
      </c>
      <c r="J11" s="46">
        <f>250</f>
        <v>250</v>
      </c>
      <c r="K11" s="46">
        <f>200</f>
        <v>200</v>
      </c>
      <c r="L11" s="46">
        <v>300</v>
      </c>
      <c r="M11" s="46">
        <f>275</f>
        <v>275</v>
      </c>
      <c r="N11" s="46">
        <f>475</f>
        <v>475</v>
      </c>
      <c r="O11" s="46">
        <f>200+575</f>
        <v>775</v>
      </c>
    </row>
    <row r="12" spans="1:15" ht="15" customHeight="1" x14ac:dyDescent="0.2">
      <c r="A12" s="45">
        <v>5</v>
      </c>
      <c r="B12" s="45" t="s">
        <v>284</v>
      </c>
      <c r="C12" s="47">
        <f>SUM(D12:O12)</f>
        <v>5245</v>
      </c>
      <c r="D12" s="46">
        <f>225+375</f>
        <v>600</v>
      </c>
      <c r="E12" s="46">
        <f>200</f>
        <v>200</v>
      </c>
      <c r="F12" s="46">
        <f>375</f>
        <v>375</v>
      </c>
      <c r="G12" s="46">
        <v>425</v>
      </c>
      <c r="H12" s="46">
        <v>375</v>
      </c>
      <c r="I12" s="46">
        <f>175+250</f>
        <v>425</v>
      </c>
      <c r="J12" s="46">
        <v>325</v>
      </c>
      <c r="K12" s="46">
        <v>275</v>
      </c>
      <c r="L12" s="46">
        <f>425+350</f>
        <v>775</v>
      </c>
      <c r="M12" s="46">
        <v>375</v>
      </c>
      <c r="N12" s="46">
        <f>145+475</f>
        <v>620</v>
      </c>
      <c r="O12" s="46">
        <f>225+250</f>
        <v>475</v>
      </c>
    </row>
    <row r="13" spans="1:15" ht="15" customHeight="1" x14ac:dyDescent="0.2">
      <c r="A13" s="45">
        <v>6</v>
      </c>
      <c r="B13" s="45" t="s">
        <v>253</v>
      </c>
      <c r="C13" s="47">
        <f>SUM(D13:O13)</f>
        <v>4050</v>
      </c>
      <c r="D13" s="46">
        <f>300</f>
        <v>300</v>
      </c>
      <c r="E13" s="46">
        <f>350</f>
        <v>350</v>
      </c>
      <c r="F13" s="46">
        <f>425</f>
        <v>425</v>
      </c>
      <c r="G13" s="46">
        <f>200</f>
        <v>200</v>
      </c>
      <c r="H13" s="46">
        <f>425</f>
        <v>425</v>
      </c>
      <c r="I13" s="46">
        <v>375</v>
      </c>
      <c r="J13" s="46">
        <f>475</f>
        <v>475</v>
      </c>
      <c r="K13" s="46">
        <f>325</f>
        <v>325</v>
      </c>
      <c r="L13" s="46">
        <f>250</f>
        <v>250</v>
      </c>
      <c r="M13" s="57">
        <f>325</f>
        <v>325</v>
      </c>
      <c r="N13" s="57">
        <f>275</f>
        <v>275</v>
      </c>
      <c r="O13" s="57">
        <f>325</f>
        <v>325</v>
      </c>
    </row>
    <row r="14" spans="1:15" ht="15" customHeight="1" x14ac:dyDescent="0.2">
      <c r="A14" s="45">
        <v>7</v>
      </c>
      <c r="B14" s="45" t="s">
        <v>292</v>
      </c>
      <c r="C14" s="47">
        <f>SUM(D14:O14)</f>
        <v>3800</v>
      </c>
      <c r="D14" s="46">
        <v>0</v>
      </c>
      <c r="E14" s="46">
        <f>225</f>
        <v>225</v>
      </c>
      <c r="F14" s="46">
        <f>300+225</f>
        <v>525</v>
      </c>
      <c r="G14" s="46">
        <f>275+225</f>
        <v>500</v>
      </c>
      <c r="H14" s="46">
        <v>225</v>
      </c>
      <c r="I14" s="46">
        <f>225+200</f>
        <v>425</v>
      </c>
      <c r="J14" s="46">
        <f>225</f>
        <v>225</v>
      </c>
      <c r="K14" s="46">
        <f>225</f>
        <v>225</v>
      </c>
      <c r="L14" s="46">
        <v>425</v>
      </c>
      <c r="M14" s="46">
        <f>200</f>
        <v>200</v>
      </c>
      <c r="N14" s="46">
        <f>300</f>
        <v>300</v>
      </c>
      <c r="O14" s="46">
        <f>175+350</f>
        <v>525</v>
      </c>
    </row>
    <row r="15" spans="1:15" ht="15" customHeight="1" x14ac:dyDescent="0.2">
      <c r="A15" s="45">
        <v>8</v>
      </c>
      <c r="B15" s="45" t="s">
        <v>357</v>
      </c>
      <c r="C15" s="47">
        <f>SUM(D15:O15)</f>
        <v>3550</v>
      </c>
      <c r="D15" s="46">
        <v>575</v>
      </c>
      <c r="E15" s="46">
        <f>250</f>
        <v>250</v>
      </c>
      <c r="F15" s="46">
        <f>130+175</f>
        <v>305</v>
      </c>
      <c r="G15" s="46">
        <f>175</f>
        <v>175</v>
      </c>
      <c r="H15" s="46">
        <f>225+115</f>
        <v>340</v>
      </c>
      <c r="I15" s="46">
        <v>0</v>
      </c>
      <c r="J15" s="46">
        <f>375+250</f>
        <v>625</v>
      </c>
      <c r="K15" s="46">
        <v>325</v>
      </c>
      <c r="L15" s="46">
        <f>130</f>
        <v>130</v>
      </c>
      <c r="M15" s="46">
        <v>250</v>
      </c>
      <c r="N15" s="46">
        <f>200+375</f>
        <v>575</v>
      </c>
      <c r="O15" s="46">
        <v>0</v>
      </c>
    </row>
    <row r="16" spans="1:15" ht="15" customHeight="1" x14ac:dyDescent="0.2">
      <c r="A16" s="45">
        <v>9</v>
      </c>
      <c r="B16" s="45" t="s">
        <v>289</v>
      </c>
      <c r="C16" s="47">
        <f>SUM(D16:O16)</f>
        <v>3445</v>
      </c>
      <c r="D16" s="46">
        <f>145</f>
        <v>145</v>
      </c>
      <c r="E16" s="46">
        <v>475</v>
      </c>
      <c r="F16" s="46">
        <f>145+275</f>
        <v>420</v>
      </c>
      <c r="G16" s="46">
        <f>475</f>
        <v>475</v>
      </c>
      <c r="H16" s="46">
        <v>145</v>
      </c>
      <c r="I16" s="46">
        <f>160+175</f>
        <v>335</v>
      </c>
      <c r="J16" s="46">
        <v>0</v>
      </c>
      <c r="K16" s="46">
        <f>175</f>
        <v>175</v>
      </c>
      <c r="L16" s="46">
        <v>0</v>
      </c>
      <c r="M16" s="46">
        <f>160+115</f>
        <v>275</v>
      </c>
      <c r="N16" s="46">
        <v>325</v>
      </c>
      <c r="O16" s="46">
        <f>300+375</f>
        <v>675</v>
      </c>
    </row>
    <row r="17" spans="1:15" ht="15" customHeight="1" x14ac:dyDescent="0.2">
      <c r="A17" s="45">
        <v>10</v>
      </c>
      <c r="B17" s="45" t="s">
        <v>396</v>
      </c>
      <c r="C17" s="47">
        <f>SUM(D17:O17)</f>
        <v>3040</v>
      </c>
      <c r="D17" s="46">
        <f>275+225</f>
        <v>500</v>
      </c>
      <c r="E17" s="46">
        <f>115</f>
        <v>115</v>
      </c>
      <c r="F17" s="46">
        <f>175+250</f>
        <v>425</v>
      </c>
      <c r="G17" s="46">
        <v>0</v>
      </c>
      <c r="H17" s="46">
        <v>275</v>
      </c>
      <c r="I17" s="46">
        <f>200</f>
        <v>200</v>
      </c>
      <c r="J17" s="46">
        <v>0</v>
      </c>
      <c r="K17" s="46">
        <v>475</v>
      </c>
      <c r="L17" s="46">
        <f>475</f>
        <v>475</v>
      </c>
      <c r="M17" s="46">
        <v>0</v>
      </c>
      <c r="N17" s="46">
        <f>575</f>
        <v>575</v>
      </c>
      <c r="O17" s="46">
        <v>0</v>
      </c>
    </row>
    <row r="18" spans="1:15" ht="15" customHeight="1" x14ac:dyDescent="0.2">
      <c r="A18" s="45">
        <v>11</v>
      </c>
      <c r="B18" s="45" t="s">
        <v>373</v>
      </c>
      <c r="C18" s="46">
        <f>SUM(D18:O18)</f>
        <v>2810</v>
      </c>
      <c r="D18" s="46">
        <f>160</f>
        <v>160</v>
      </c>
      <c r="E18" s="46">
        <f>145</f>
        <v>145</v>
      </c>
      <c r="F18" s="46">
        <f>160</f>
        <v>160</v>
      </c>
      <c r="G18" s="46">
        <f>575</f>
        <v>575</v>
      </c>
      <c r="H18" s="46">
        <f>475</f>
        <v>475</v>
      </c>
      <c r="I18" s="46">
        <f>145</f>
        <v>145</v>
      </c>
      <c r="J18" s="46">
        <f>350</f>
        <v>350</v>
      </c>
      <c r="K18" s="46">
        <f>300</f>
        <v>300</v>
      </c>
      <c r="L18" s="46">
        <v>325</v>
      </c>
      <c r="M18" s="46">
        <f>175</f>
        <v>175</v>
      </c>
      <c r="N18" s="46">
        <v>0</v>
      </c>
      <c r="O18" s="46">
        <v>0</v>
      </c>
    </row>
    <row r="19" spans="1:15" ht="15" customHeight="1" x14ac:dyDescent="0.2">
      <c r="A19" s="45">
        <v>12</v>
      </c>
      <c r="B19" s="45" t="s">
        <v>257</v>
      </c>
      <c r="C19" s="46">
        <f>SUM(D19:O19)</f>
        <v>2800</v>
      </c>
      <c r="D19" s="46">
        <v>200</v>
      </c>
      <c r="E19" s="46">
        <v>0</v>
      </c>
      <c r="F19" s="46">
        <v>575</v>
      </c>
      <c r="G19" s="46">
        <f>160</f>
        <v>160</v>
      </c>
      <c r="H19" s="46">
        <f>250</f>
        <v>250</v>
      </c>
      <c r="I19" s="46">
        <v>145</v>
      </c>
      <c r="J19" s="46">
        <f>160+160</f>
        <v>320</v>
      </c>
      <c r="K19" s="46">
        <f>375</f>
        <v>375</v>
      </c>
      <c r="L19" s="46">
        <v>0</v>
      </c>
      <c r="M19" s="46">
        <f>375+225</f>
        <v>600</v>
      </c>
      <c r="N19" s="46">
        <f>175</f>
        <v>175</v>
      </c>
      <c r="O19" s="46">
        <v>0</v>
      </c>
    </row>
    <row r="20" spans="1:15" ht="15" customHeight="1" x14ac:dyDescent="0.2">
      <c r="A20" s="45">
        <v>13</v>
      </c>
      <c r="B20" s="45" t="s">
        <v>464</v>
      </c>
      <c r="C20" s="46">
        <f>SUM(D20:O20)</f>
        <v>2700</v>
      </c>
      <c r="D20" s="46">
        <v>475</v>
      </c>
      <c r="E20" s="46">
        <v>0</v>
      </c>
      <c r="F20" s="46">
        <v>115</v>
      </c>
      <c r="G20" s="46">
        <f>160+130</f>
        <v>290</v>
      </c>
      <c r="H20" s="46">
        <f>350+130</f>
        <v>480</v>
      </c>
      <c r="I20" s="46">
        <v>0</v>
      </c>
      <c r="J20" s="46">
        <v>200</v>
      </c>
      <c r="K20" s="46">
        <v>250</v>
      </c>
      <c r="L20" s="46">
        <v>160</v>
      </c>
      <c r="M20" s="46">
        <f>145</f>
        <v>145</v>
      </c>
      <c r="N20" s="46">
        <v>425</v>
      </c>
      <c r="O20" s="46">
        <v>160</v>
      </c>
    </row>
    <row r="21" spans="1:15" ht="15" customHeight="1" x14ac:dyDescent="0.2">
      <c r="A21" s="45">
        <v>14</v>
      </c>
      <c r="B21" s="45" t="s">
        <v>442</v>
      </c>
      <c r="C21" s="46">
        <f>SUM(D21:O21)</f>
        <v>2645</v>
      </c>
      <c r="D21" s="46">
        <f>200+425</f>
        <v>625</v>
      </c>
      <c r="E21" s="46">
        <f>300</f>
        <v>300</v>
      </c>
      <c r="F21" s="46">
        <v>145</v>
      </c>
      <c r="G21" s="46">
        <v>0</v>
      </c>
      <c r="H21" s="46">
        <v>250</v>
      </c>
      <c r="I21" s="46">
        <f>250</f>
        <v>250</v>
      </c>
      <c r="J21" s="46">
        <v>0</v>
      </c>
      <c r="K21" s="46">
        <v>350</v>
      </c>
      <c r="L21" s="46">
        <f>375</f>
        <v>375</v>
      </c>
      <c r="M21" s="46">
        <v>0</v>
      </c>
      <c r="N21" s="46">
        <f>350</f>
        <v>350</v>
      </c>
      <c r="O21" s="46">
        <v>0</v>
      </c>
    </row>
    <row r="22" spans="1:15" ht="15" customHeight="1" x14ac:dyDescent="0.2">
      <c r="A22" s="45">
        <v>15</v>
      </c>
      <c r="B22" s="45" t="s">
        <v>274</v>
      </c>
      <c r="C22" s="46">
        <f>SUM(D22:O22)</f>
        <v>2600</v>
      </c>
      <c r="D22" s="46">
        <f>475</f>
        <v>475</v>
      </c>
      <c r="E22" s="46">
        <f>325</f>
        <v>325</v>
      </c>
      <c r="F22" s="46">
        <v>160</v>
      </c>
      <c r="G22" s="46">
        <f>145</f>
        <v>145</v>
      </c>
      <c r="H22" s="46">
        <f>145+200</f>
        <v>345</v>
      </c>
      <c r="I22" s="46">
        <f>575</f>
        <v>575</v>
      </c>
      <c r="J22" s="46">
        <v>0</v>
      </c>
      <c r="K22" s="46">
        <v>0</v>
      </c>
      <c r="L22" s="46">
        <v>0</v>
      </c>
      <c r="M22" s="46">
        <v>0</v>
      </c>
      <c r="N22" s="46">
        <v>200</v>
      </c>
      <c r="O22" s="46">
        <f>375</f>
        <v>375</v>
      </c>
    </row>
    <row r="23" spans="1:15" ht="15" customHeight="1" x14ac:dyDescent="0.2">
      <c r="A23" s="45">
        <v>16</v>
      </c>
      <c r="B23" s="45" t="s">
        <v>424</v>
      </c>
      <c r="C23" s="46">
        <f>SUM(D23:O23)</f>
        <v>2480</v>
      </c>
      <c r="D23" s="46">
        <v>0</v>
      </c>
      <c r="E23" s="46">
        <v>0</v>
      </c>
      <c r="F23" s="46">
        <v>0</v>
      </c>
      <c r="G23" s="46">
        <f>350</f>
        <v>350</v>
      </c>
      <c r="H23" s="46">
        <v>425</v>
      </c>
      <c r="I23" s="46">
        <v>300</v>
      </c>
      <c r="J23" s="46">
        <v>350</v>
      </c>
      <c r="K23" s="46">
        <v>375</v>
      </c>
      <c r="L23" s="46">
        <v>0</v>
      </c>
      <c r="M23" s="46">
        <v>0</v>
      </c>
      <c r="N23" s="46">
        <f>130+250</f>
        <v>380</v>
      </c>
      <c r="O23" s="46">
        <v>300</v>
      </c>
    </row>
    <row r="24" spans="1:15" ht="15" customHeight="1" x14ac:dyDescent="0.2">
      <c r="A24" s="45">
        <v>17</v>
      </c>
      <c r="B24" s="45" t="s">
        <v>427</v>
      </c>
      <c r="C24" s="46">
        <f>SUM(D24:O24)</f>
        <v>2415</v>
      </c>
      <c r="D24" s="46">
        <f>115</f>
        <v>115</v>
      </c>
      <c r="E24" s="46">
        <f>375</f>
        <v>375</v>
      </c>
      <c r="F24" s="46">
        <f>325+325</f>
        <v>650</v>
      </c>
      <c r="G24" s="46">
        <v>0</v>
      </c>
      <c r="H24" s="46">
        <f>375</f>
        <v>375</v>
      </c>
      <c r="I24" s="46">
        <f>325</f>
        <v>325</v>
      </c>
      <c r="J24" s="46">
        <f>300+275</f>
        <v>575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</row>
    <row r="25" spans="1:15" ht="15" customHeight="1" x14ac:dyDescent="0.2">
      <c r="A25" s="45">
        <v>18</v>
      </c>
      <c r="B25" s="45" t="s">
        <v>467</v>
      </c>
      <c r="C25" s="46">
        <f>SUM(D25:O25)</f>
        <v>2240</v>
      </c>
      <c r="D25" s="46">
        <v>160</v>
      </c>
      <c r="E25" s="46">
        <v>325</v>
      </c>
      <c r="F25" s="46">
        <v>0</v>
      </c>
      <c r="G25" s="46">
        <f>225</f>
        <v>225</v>
      </c>
      <c r="H25" s="46">
        <f>275</f>
        <v>275</v>
      </c>
      <c r="I25" s="46">
        <v>0</v>
      </c>
      <c r="J25" s="46">
        <f>275</f>
        <v>275</v>
      </c>
      <c r="K25" s="46">
        <f>115+200</f>
        <v>315</v>
      </c>
      <c r="L25" s="46">
        <f>225</f>
        <v>225</v>
      </c>
      <c r="M25" s="46">
        <v>0</v>
      </c>
      <c r="N25" s="46">
        <f>115</f>
        <v>115</v>
      </c>
      <c r="O25" s="46">
        <v>325</v>
      </c>
    </row>
    <row r="26" spans="1:15" ht="15" customHeight="1" x14ac:dyDescent="0.2">
      <c r="A26" s="45">
        <v>19</v>
      </c>
      <c r="B26" s="45" t="s">
        <v>471</v>
      </c>
      <c r="C26" s="46">
        <f>SUM(D26:O26)</f>
        <v>2225</v>
      </c>
      <c r="D26" s="46">
        <v>0</v>
      </c>
      <c r="E26" s="46">
        <v>350</v>
      </c>
      <c r="F26" s="46">
        <f>200+475</f>
        <v>675</v>
      </c>
      <c r="G26" s="46">
        <v>0</v>
      </c>
      <c r="H26" s="46">
        <v>300</v>
      </c>
      <c r="I26" s="46">
        <v>350</v>
      </c>
      <c r="J26" s="46">
        <v>0</v>
      </c>
      <c r="K26" s="46">
        <v>0</v>
      </c>
      <c r="L26" s="46">
        <f>300</f>
        <v>300</v>
      </c>
      <c r="M26" s="46">
        <f>250</f>
        <v>250</v>
      </c>
      <c r="N26" s="46">
        <v>0</v>
      </c>
      <c r="O26" s="46">
        <v>0</v>
      </c>
    </row>
    <row r="27" spans="1:15" ht="15" customHeight="1" x14ac:dyDescent="0.2">
      <c r="A27" s="45">
        <v>20</v>
      </c>
      <c r="B27" s="45" t="s">
        <v>468</v>
      </c>
      <c r="C27" s="46">
        <f>SUM(D27:O27)</f>
        <v>2205</v>
      </c>
      <c r="D27" s="46">
        <v>0</v>
      </c>
      <c r="E27" s="46">
        <f>130+200</f>
        <v>330</v>
      </c>
      <c r="F27" s="46">
        <v>0</v>
      </c>
      <c r="G27" s="46">
        <f>130</f>
        <v>130</v>
      </c>
      <c r="H27" s="46">
        <v>475</v>
      </c>
      <c r="I27" s="46">
        <v>0</v>
      </c>
      <c r="J27" s="46">
        <f>145+300</f>
        <v>445</v>
      </c>
      <c r="K27" s="46">
        <v>0</v>
      </c>
      <c r="L27" s="46">
        <f>200+200</f>
        <v>400</v>
      </c>
      <c r="M27" s="46">
        <v>200</v>
      </c>
      <c r="N27" s="46">
        <f>225</f>
        <v>225</v>
      </c>
      <c r="O27" s="46">
        <v>0</v>
      </c>
    </row>
    <row r="28" spans="1:15" ht="15" customHeight="1" x14ac:dyDescent="0.2">
      <c r="A28" s="45">
        <v>21</v>
      </c>
      <c r="B28" s="45" t="s">
        <v>418</v>
      </c>
      <c r="C28" s="46">
        <f>SUM(D28:O28)</f>
        <v>1995</v>
      </c>
      <c r="D28" s="46">
        <v>0</v>
      </c>
      <c r="E28" s="46">
        <v>0</v>
      </c>
      <c r="F28" s="46">
        <v>0</v>
      </c>
      <c r="G28" s="46">
        <v>0</v>
      </c>
      <c r="H28" s="46">
        <f>575</f>
        <v>575</v>
      </c>
      <c r="I28" s="46">
        <f>275</f>
        <v>275</v>
      </c>
      <c r="J28" s="46">
        <v>175</v>
      </c>
      <c r="K28" s="46">
        <f>145+225</f>
        <v>370</v>
      </c>
      <c r="L28" s="46">
        <v>0</v>
      </c>
      <c r="M28" s="46">
        <v>325</v>
      </c>
      <c r="N28" s="46">
        <v>0</v>
      </c>
      <c r="O28" s="46">
        <f>275</f>
        <v>275</v>
      </c>
    </row>
    <row r="29" spans="1:15" ht="15" customHeight="1" x14ac:dyDescent="0.2">
      <c r="A29" s="45">
        <v>22</v>
      </c>
      <c r="B29" s="45" t="s">
        <v>359</v>
      </c>
      <c r="C29" s="46">
        <f>SUM(D29:O29)</f>
        <v>1720</v>
      </c>
      <c r="D29" s="46">
        <f>130</f>
        <v>130</v>
      </c>
      <c r="E29" s="46">
        <f>475+425</f>
        <v>900</v>
      </c>
      <c r="F29" s="46">
        <f>115</f>
        <v>115</v>
      </c>
      <c r="G29" s="46">
        <f>300</f>
        <v>300</v>
      </c>
      <c r="H29" s="46">
        <v>0</v>
      </c>
      <c r="I29" s="46">
        <v>0</v>
      </c>
      <c r="J29" s="46">
        <f>115</f>
        <v>115</v>
      </c>
      <c r="K29" s="46">
        <f>160</f>
        <v>160</v>
      </c>
      <c r="L29" s="46">
        <v>0</v>
      </c>
      <c r="M29" s="46">
        <v>0</v>
      </c>
      <c r="N29" s="46">
        <v>0</v>
      </c>
      <c r="O29" s="46">
        <v>0</v>
      </c>
    </row>
    <row r="30" spans="1:15" ht="15" customHeight="1" x14ac:dyDescent="0.2">
      <c r="A30" s="45">
        <v>23</v>
      </c>
      <c r="B30" s="45" t="s">
        <v>438</v>
      </c>
      <c r="C30" s="46">
        <f>SUM(D30:O30)</f>
        <v>1600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f>575+225</f>
        <v>800</v>
      </c>
      <c r="M30" s="46">
        <f>575</f>
        <v>575</v>
      </c>
      <c r="N30" s="46">
        <v>225</v>
      </c>
      <c r="O30" s="46">
        <v>0</v>
      </c>
    </row>
    <row r="31" spans="1:15" ht="15" customHeight="1" x14ac:dyDescent="0.2">
      <c r="A31" s="45">
        <v>24</v>
      </c>
      <c r="B31" s="45" t="s">
        <v>421</v>
      </c>
      <c r="C31" s="46">
        <f>SUM(D31:O31)</f>
        <v>1325</v>
      </c>
      <c r="D31" s="46">
        <f>350</f>
        <v>350</v>
      </c>
      <c r="E31" s="46">
        <f>425</f>
        <v>425</v>
      </c>
      <c r="F31" s="46">
        <f>275</f>
        <v>275</v>
      </c>
      <c r="G31" s="46">
        <v>0</v>
      </c>
      <c r="H31" s="46">
        <v>0</v>
      </c>
      <c r="I31" s="46">
        <v>275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1:15" ht="15" customHeight="1" x14ac:dyDescent="0.2">
      <c r="A32" s="45">
        <v>25</v>
      </c>
      <c r="B32" s="45" t="s">
        <v>278</v>
      </c>
      <c r="C32" s="46">
        <f>SUM(D32:O32)</f>
        <v>1095</v>
      </c>
      <c r="D32" s="46">
        <v>0</v>
      </c>
      <c r="E32" s="46">
        <f>160</f>
        <v>160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f>350</f>
        <v>350</v>
      </c>
      <c r="M32" s="46">
        <f>130</f>
        <v>130</v>
      </c>
      <c r="N32" s="46">
        <f>325</f>
        <v>325</v>
      </c>
      <c r="O32" s="46">
        <f>130</f>
        <v>130</v>
      </c>
    </row>
    <row r="33" spans="1:15" ht="15" customHeight="1" x14ac:dyDescent="0.2">
      <c r="A33" s="45">
        <v>26</v>
      </c>
      <c r="B33" s="45" t="s">
        <v>472</v>
      </c>
      <c r="C33" s="46">
        <f>SUM(D33:O33)</f>
        <v>960</v>
      </c>
      <c r="D33" s="46">
        <v>0</v>
      </c>
      <c r="E33" s="46">
        <v>300</v>
      </c>
      <c r="F33" s="46">
        <v>0</v>
      </c>
      <c r="G33" s="46">
        <f>115</f>
        <v>115</v>
      </c>
      <c r="H33" s="46">
        <f>130</f>
        <v>130</v>
      </c>
      <c r="I33" s="46">
        <f>115</f>
        <v>115</v>
      </c>
      <c r="J33" s="46">
        <v>0</v>
      </c>
      <c r="K33" s="46">
        <v>0</v>
      </c>
      <c r="L33" s="46">
        <v>0</v>
      </c>
      <c r="M33" s="46">
        <v>300</v>
      </c>
      <c r="N33" s="46">
        <v>0</v>
      </c>
      <c r="O33" s="46">
        <v>0</v>
      </c>
    </row>
    <row r="34" spans="1:15" ht="15" customHeight="1" x14ac:dyDescent="0.2">
      <c r="A34" s="45">
        <v>27</v>
      </c>
      <c r="B34" s="45" t="s">
        <v>211</v>
      </c>
      <c r="C34" s="46">
        <f>SUM(D34:O34)</f>
        <v>925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575</v>
      </c>
      <c r="M34" s="46">
        <f>350</f>
        <v>350</v>
      </c>
      <c r="N34" s="46">
        <v>0</v>
      </c>
      <c r="O34" s="46">
        <v>0</v>
      </c>
    </row>
    <row r="35" spans="1:15" ht="15" customHeight="1" x14ac:dyDescent="0.2">
      <c r="A35" s="45">
        <v>27</v>
      </c>
      <c r="B35" s="45" t="s">
        <v>327</v>
      </c>
      <c r="C35" s="46">
        <f>SUM(D35:O35)</f>
        <v>925</v>
      </c>
      <c r="D35" s="46">
        <f>575</f>
        <v>575</v>
      </c>
      <c r="E35" s="46">
        <v>0</v>
      </c>
      <c r="F35" s="46">
        <f>350</f>
        <v>350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</row>
    <row r="36" spans="1:15" ht="15" customHeight="1" x14ac:dyDescent="0.2">
      <c r="A36" s="45">
        <v>28</v>
      </c>
      <c r="B36" s="45" t="s">
        <v>493</v>
      </c>
      <c r="C36" s="46">
        <f>SUM(D36:O36)</f>
        <v>885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f>175</f>
        <v>175</v>
      </c>
      <c r="M36" s="46">
        <v>275</v>
      </c>
      <c r="N36" s="46">
        <v>160</v>
      </c>
      <c r="O36" s="46">
        <v>275</v>
      </c>
    </row>
    <row r="37" spans="1:15" ht="15" customHeight="1" x14ac:dyDescent="0.2">
      <c r="A37" s="45">
        <v>29</v>
      </c>
      <c r="B37" s="45" t="s">
        <v>381</v>
      </c>
      <c r="C37" s="46">
        <f>SUM(D37:O37)</f>
        <v>855</v>
      </c>
      <c r="D37" s="46">
        <f>425</f>
        <v>425</v>
      </c>
      <c r="E37" s="46">
        <v>0</v>
      </c>
      <c r="F37" s="46">
        <v>0</v>
      </c>
      <c r="G37" s="46">
        <v>0</v>
      </c>
      <c r="H37" s="46">
        <f>300</f>
        <v>300</v>
      </c>
      <c r="I37" s="46">
        <v>0</v>
      </c>
      <c r="J37" s="46">
        <f>130</f>
        <v>130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</row>
    <row r="38" spans="1:15" ht="15" customHeight="1" x14ac:dyDescent="0.2">
      <c r="A38" s="45">
        <v>30</v>
      </c>
      <c r="B38" s="45" t="s">
        <v>473</v>
      </c>
      <c r="C38" s="46">
        <f>SUM(D38:O38)</f>
        <v>855</v>
      </c>
      <c r="D38" s="46">
        <v>0</v>
      </c>
      <c r="E38" s="46">
        <v>275</v>
      </c>
      <c r="F38" s="46">
        <v>0</v>
      </c>
      <c r="G38" s="46">
        <v>0</v>
      </c>
      <c r="H38" s="46">
        <f>115</f>
        <v>115</v>
      </c>
      <c r="I38" s="46">
        <f>130</f>
        <v>130</v>
      </c>
      <c r="J38" s="46">
        <v>0</v>
      </c>
      <c r="K38" s="46">
        <v>0</v>
      </c>
      <c r="L38" s="46">
        <v>175</v>
      </c>
      <c r="M38" s="46">
        <v>160</v>
      </c>
      <c r="N38" s="46">
        <v>0</v>
      </c>
      <c r="O38" s="46">
        <v>0</v>
      </c>
    </row>
    <row r="39" spans="1:15" ht="15" customHeight="1" x14ac:dyDescent="0.2">
      <c r="A39" s="45">
        <v>31</v>
      </c>
      <c r="B39" s="45" t="s">
        <v>415</v>
      </c>
      <c r="C39" s="46">
        <f>SUM(D39:O39)</f>
        <v>775</v>
      </c>
      <c r="D39" s="46">
        <f>250</f>
        <v>250</v>
      </c>
      <c r="E39" s="46">
        <v>175</v>
      </c>
      <c r="F39" s="46">
        <v>0</v>
      </c>
      <c r="G39" s="46">
        <v>0</v>
      </c>
      <c r="H39" s="46">
        <f>175</f>
        <v>175</v>
      </c>
      <c r="I39" s="46">
        <v>0</v>
      </c>
      <c r="J39" s="46">
        <f>175</f>
        <v>175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</row>
    <row r="40" spans="1:15" ht="15" customHeight="1" x14ac:dyDescent="0.2">
      <c r="A40" s="45">
        <v>32</v>
      </c>
      <c r="B40" s="45" t="s">
        <v>363</v>
      </c>
      <c r="C40" s="46">
        <f>SUM(D40:O40)</f>
        <v>770</v>
      </c>
      <c r="D40" s="46">
        <v>0</v>
      </c>
      <c r="E40" s="46">
        <v>145</v>
      </c>
      <c r="F40" s="46">
        <f>350</f>
        <v>350</v>
      </c>
      <c r="G40" s="46">
        <f>275</f>
        <v>275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</row>
    <row r="41" spans="1:15" ht="15" customHeight="1" x14ac:dyDescent="0.2">
      <c r="A41" s="48">
        <v>33</v>
      </c>
      <c r="B41" s="48" t="s">
        <v>383</v>
      </c>
      <c r="C41" s="49">
        <f>SUM(D41:O41)</f>
        <v>745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145</v>
      </c>
      <c r="L41" s="49">
        <v>0</v>
      </c>
      <c r="M41" s="49">
        <v>0</v>
      </c>
      <c r="N41" s="49">
        <f>250</f>
        <v>250</v>
      </c>
      <c r="O41" s="49">
        <f>350</f>
        <v>350</v>
      </c>
    </row>
    <row r="42" spans="1:15" ht="15" customHeight="1" x14ac:dyDescent="0.2">
      <c r="A42" s="48">
        <v>34</v>
      </c>
      <c r="B42" s="48" t="s">
        <v>470</v>
      </c>
      <c r="C42" s="49">
        <f>SUM(D42:O42)</f>
        <v>705</v>
      </c>
      <c r="D42" s="49">
        <v>0</v>
      </c>
      <c r="E42" s="49">
        <v>575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130</v>
      </c>
      <c r="N42" s="49">
        <v>0</v>
      </c>
      <c r="O42" s="49">
        <v>0</v>
      </c>
    </row>
    <row r="43" spans="1:15" ht="15" customHeight="1" x14ac:dyDescent="0.2">
      <c r="A43" s="48">
        <v>35</v>
      </c>
      <c r="B43" s="48" t="s">
        <v>479</v>
      </c>
      <c r="C43" s="49">
        <f>SUM(D43:O43)</f>
        <v>600</v>
      </c>
      <c r="D43" s="49">
        <v>0</v>
      </c>
      <c r="E43" s="49">
        <v>0</v>
      </c>
      <c r="F43" s="49">
        <v>0</v>
      </c>
      <c r="G43" s="49">
        <f>375</f>
        <v>375</v>
      </c>
      <c r="H43" s="49">
        <v>0</v>
      </c>
      <c r="I43" s="49">
        <v>0</v>
      </c>
      <c r="J43" s="49">
        <v>225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5" customHeight="1" x14ac:dyDescent="0.2">
      <c r="A44" s="48">
        <v>36</v>
      </c>
      <c r="B44" s="48" t="s">
        <v>371</v>
      </c>
      <c r="C44" s="49">
        <f>SUM(D44:O44)</f>
        <v>580</v>
      </c>
      <c r="D44" s="49">
        <v>0</v>
      </c>
      <c r="E44" s="49">
        <v>250</v>
      </c>
      <c r="F44" s="49">
        <v>200</v>
      </c>
      <c r="G44" s="49">
        <v>0</v>
      </c>
      <c r="H44" s="49">
        <v>0</v>
      </c>
      <c r="I44" s="49">
        <v>130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</row>
    <row r="45" spans="1:15" ht="15" customHeight="1" x14ac:dyDescent="0.2">
      <c r="A45" s="48">
        <v>37</v>
      </c>
      <c r="B45" s="48" t="s">
        <v>448</v>
      </c>
      <c r="C45" s="49">
        <f>SUM(D45:O45)</f>
        <v>575</v>
      </c>
      <c r="D45" s="49">
        <v>0</v>
      </c>
      <c r="E45" s="49">
        <v>0</v>
      </c>
      <c r="F45" s="49">
        <v>0</v>
      </c>
      <c r="G45" s="49">
        <f>250</f>
        <v>250</v>
      </c>
      <c r="H45" s="49">
        <v>325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5" customHeight="1" x14ac:dyDescent="0.2">
      <c r="A46" s="48">
        <v>37</v>
      </c>
      <c r="B46" s="48" t="s">
        <v>502</v>
      </c>
      <c r="C46" s="49">
        <f>SUM(D46:O46)</f>
        <v>575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575</v>
      </c>
      <c r="O46" s="49">
        <v>0</v>
      </c>
    </row>
    <row r="47" spans="1:15" ht="15" customHeight="1" x14ac:dyDescent="0.2">
      <c r="A47" s="48">
        <v>37</v>
      </c>
      <c r="B47" s="48" t="s">
        <v>499</v>
      </c>
      <c r="C47" s="49">
        <f>SUM(D47:O47)</f>
        <v>575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f>575</f>
        <v>575</v>
      </c>
      <c r="N47" s="49">
        <v>0</v>
      </c>
      <c r="O47" s="49">
        <v>0</v>
      </c>
    </row>
    <row r="48" spans="1:15" ht="15" customHeight="1" x14ac:dyDescent="0.2">
      <c r="A48" s="48">
        <v>38</v>
      </c>
      <c r="B48" s="48" t="s">
        <v>481</v>
      </c>
      <c r="C48" s="49">
        <f>SUM(D48:O48)</f>
        <v>500</v>
      </c>
      <c r="D48" s="49">
        <v>0</v>
      </c>
      <c r="E48" s="49">
        <v>0</v>
      </c>
      <c r="F48" s="49">
        <v>0</v>
      </c>
      <c r="G48" s="49">
        <v>0</v>
      </c>
      <c r="H48" s="49">
        <f>200</f>
        <v>200</v>
      </c>
      <c r="I48" s="49">
        <f>300</f>
        <v>300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5" customHeight="1" x14ac:dyDescent="0.2">
      <c r="A49" s="48">
        <v>39</v>
      </c>
      <c r="B49" s="48" t="s">
        <v>310</v>
      </c>
      <c r="C49" s="49">
        <f>SUM(D49:O49)</f>
        <v>480</v>
      </c>
      <c r="D49" s="49">
        <v>350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130</v>
      </c>
      <c r="O49" s="49">
        <v>0</v>
      </c>
    </row>
    <row r="50" spans="1:15" ht="15" customHeight="1" x14ac:dyDescent="0.2">
      <c r="A50" s="48">
        <v>40</v>
      </c>
      <c r="B50" s="48" t="s">
        <v>484</v>
      </c>
      <c r="C50" s="49">
        <f>SUM(D50:O50)</f>
        <v>475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f>475</f>
        <v>475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</row>
    <row r="51" spans="1:15" ht="15" customHeight="1" x14ac:dyDescent="0.2">
      <c r="A51" s="48">
        <v>41</v>
      </c>
      <c r="B51" s="48" t="s">
        <v>497</v>
      </c>
      <c r="C51" s="49">
        <f>SUM(D51:O51)</f>
        <v>470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f>325</f>
        <v>325</v>
      </c>
      <c r="M51" s="49">
        <v>0</v>
      </c>
      <c r="N51" s="49">
        <v>145</v>
      </c>
      <c r="O51" s="49">
        <v>0</v>
      </c>
    </row>
    <row r="52" spans="1:15" ht="15" customHeight="1" x14ac:dyDescent="0.2">
      <c r="A52" s="48">
        <v>42</v>
      </c>
      <c r="B52" s="48" t="s">
        <v>487</v>
      </c>
      <c r="C52" s="49">
        <f>SUM(D52:O52)</f>
        <v>425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f>425</f>
        <v>425</v>
      </c>
      <c r="L52" s="49">
        <v>0</v>
      </c>
      <c r="M52" s="49">
        <v>0</v>
      </c>
      <c r="N52" s="49">
        <v>0</v>
      </c>
      <c r="O52" s="49">
        <v>0</v>
      </c>
    </row>
    <row r="53" spans="1:15" ht="15" customHeight="1" x14ac:dyDescent="0.2">
      <c r="A53" s="48">
        <v>42</v>
      </c>
      <c r="B53" s="48" t="s">
        <v>485</v>
      </c>
      <c r="C53" s="49">
        <f>SUM(D53:O53)</f>
        <v>425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425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</row>
    <row r="54" spans="1:15" ht="15" customHeight="1" x14ac:dyDescent="0.2">
      <c r="A54" s="48">
        <v>42</v>
      </c>
      <c r="B54" s="48" t="s">
        <v>386</v>
      </c>
      <c r="C54" s="49">
        <f>SUM(D54:O54)</f>
        <v>425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425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</row>
    <row r="55" spans="1:15" ht="15" customHeight="1" x14ac:dyDescent="0.2">
      <c r="A55" s="48">
        <v>42</v>
      </c>
      <c r="B55" s="48" t="s">
        <v>501</v>
      </c>
      <c r="C55" s="49">
        <f>SUM(D55:O55)</f>
        <v>425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f>425</f>
        <v>425</v>
      </c>
      <c r="N55" s="49">
        <v>0</v>
      </c>
      <c r="O55" s="49">
        <v>0</v>
      </c>
    </row>
    <row r="56" spans="1:15" ht="15" customHeight="1" x14ac:dyDescent="0.2">
      <c r="A56" s="50">
        <v>43</v>
      </c>
      <c r="B56" s="50" t="s">
        <v>496</v>
      </c>
      <c r="C56" s="43">
        <f>SUM(D56:O56)</f>
        <v>415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115</f>
        <v>115</v>
      </c>
      <c r="M56" s="43">
        <f>300</f>
        <v>300</v>
      </c>
      <c r="N56" s="43">
        <v>0</v>
      </c>
      <c r="O56" s="43">
        <v>0</v>
      </c>
    </row>
    <row r="57" spans="1:15" ht="15" customHeight="1" x14ac:dyDescent="0.2">
      <c r="A57" s="50">
        <v>44</v>
      </c>
      <c r="B57" s="50" t="s">
        <v>475</v>
      </c>
      <c r="C57" s="43">
        <f>SUM(D57:O57)</f>
        <v>375</v>
      </c>
      <c r="D57" s="43">
        <v>0</v>
      </c>
      <c r="E57" s="43">
        <v>0</v>
      </c>
      <c r="F57" s="43">
        <v>0</v>
      </c>
      <c r="G57" s="43">
        <f>375</f>
        <v>375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</row>
    <row r="58" spans="1:15" ht="15" customHeight="1" x14ac:dyDescent="0.2">
      <c r="A58" s="50">
        <v>44</v>
      </c>
      <c r="B58" s="50" t="s">
        <v>477</v>
      </c>
      <c r="C58" s="43">
        <f>SUM(D58:O58)</f>
        <v>375</v>
      </c>
      <c r="D58" s="43">
        <v>0</v>
      </c>
      <c r="E58" s="43">
        <v>0</v>
      </c>
      <c r="F58" s="43">
        <v>0</v>
      </c>
      <c r="G58" s="43">
        <f>175</f>
        <v>175</v>
      </c>
      <c r="H58" s="43">
        <v>0</v>
      </c>
      <c r="I58" s="43">
        <v>0</v>
      </c>
      <c r="J58" s="43">
        <f>200</f>
        <v>200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50">
        <v>45</v>
      </c>
      <c r="B59" s="50" t="s">
        <v>469</v>
      </c>
      <c r="C59" s="43">
        <f>SUM(D59:O59)</f>
        <v>370</v>
      </c>
      <c r="D59" s="43">
        <v>0</v>
      </c>
      <c r="E59" s="43">
        <v>225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145</v>
      </c>
      <c r="N59" s="43">
        <v>0</v>
      </c>
      <c r="O59" s="43">
        <v>0</v>
      </c>
    </row>
    <row r="60" spans="1:15" ht="15" customHeight="1" x14ac:dyDescent="0.2">
      <c r="A60" s="50">
        <v>46</v>
      </c>
      <c r="B60" s="50" t="s">
        <v>483</v>
      </c>
      <c r="C60" s="43">
        <f>SUM(D60:O60)</f>
        <v>350</v>
      </c>
      <c r="D60" s="43">
        <v>0</v>
      </c>
      <c r="E60" s="43">
        <v>0</v>
      </c>
      <c r="F60" s="43">
        <v>0</v>
      </c>
      <c r="G60" s="43">
        <v>0</v>
      </c>
      <c r="H60" s="43">
        <f>350</f>
        <v>350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</row>
    <row r="61" spans="1:15" ht="15" customHeight="1" x14ac:dyDescent="0.2">
      <c r="A61" s="50">
        <v>47</v>
      </c>
      <c r="B61" s="50" t="s">
        <v>465</v>
      </c>
      <c r="C61" s="43">
        <f>SUM(D61:O61)</f>
        <v>325</v>
      </c>
      <c r="D61" s="43">
        <v>325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</row>
    <row r="62" spans="1:15" ht="15" customHeight="1" x14ac:dyDescent="0.2">
      <c r="A62" s="50">
        <v>48</v>
      </c>
      <c r="B62" s="50" t="s">
        <v>417</v>
      </c>
      <c r="C62" s="43">
        <f>SUM(D62:O62)</f>
        <v>300</v>
      </c>
      <c r="D62" s="43">
        <v>0</v>
      </c>
      <c r="E62" s="43">
        <v>0</v>
      </c>
      <c r="F62" s="43">
        <v>0</v>
      </c>
      <c r="G62" s="43">
        <f>300</f>
        <v>300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</row>
    <row r="63" spans="1:15" ht="15" customHeight="1" x14ac:dyDescent="0.2">
      <c r="A63" s="50">
        <v>49</v>
      </c>
      <c r="B63" s="50" t="s">
        <v>492</v>
      </c>
      <c r="C63" s="43">
        <f>SUM(D63:O63)</f>
        <v>275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f>275</f>
        <v>275</v>
      </c>
      <c r="L63" s="43">
        <v>0</v>
      </c>
      <c r="M63" s="43">
        <v>0</v>
      </c>
      <c r="N63" s="43">
        <v>0</v>
      </c>
      <c r="O63" s="43">
        <v>0</v>
      </c>
    </row>
    <row r="64" spans="1:15" ht="15" customHeight="1" x14ac:dyDescent="0.2">
      <c r="A64" s="50">
        <v>49</v>
      </c>
      <c r="B64" s="50" t="s">
        <v>503</v>
      </c>
      <c r="C64" s="43">
        <f>SUM(D64:O64)</f>
        <v>275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275</v>
      </c>
      <c r="O64" s="43">
        <v>0</v>
      </c>
    </row>
    <row r="65" spans="1:15" ht="15" customHeight="1" x14ac:dyDescent="0.2">
      <c r="A65" s="50">
        <v>49</v>
      </c>
      <c r="B65" s="50" t="s">
        <v>389</v>
      </c>
      <c r="C65" s="43">
        <f>SUM(D65:O65)</f>
        <v>275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f>160</f>
        <v>160</v>
      </c>
      <c r="O65" s="43">
        <f>115</f>
        <v>115</v>
      </c>
    </row>
    <row r="66" spans="1:15" ht="15" customHeight="1" x14ac:dyDescent="0.2">
      <c r="A66" s="50">
        <v>50</v>
      </c>
      <c r="B66" s="50" t="s">
        <v>488</v>
      </c>
      <c r="C66" s="43">
        <f>SUM(D66:O66)</f>
        <v>250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f>250</f>
        <v>250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50">
        <v>50</v>
      </c>
      <c r="B67" s="50" t="s">
        <v>507</v>
      </c>
      <c r="C67" s="43">
        <f>SUM(D67:O67)</f>
        <v>250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f>250</f>
        <v>250</v>
      </c>
    </row>
    <row r="68" spans="1:15" ht="15" customHeight="1" x14ac:dyDescent="0.2">
      <c r="A68" s="50">
        <v>50</v>
      </c>
      <c r="B68" s="50" t="s">
        <v>498</v>
      </c>
      <c r="C68" s="43">
        <f>SUM(D68:O68)</f>
        <v>250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250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50">
        <v>50</v>
      </c>
      <c r="B69" s="50" t="s">
        <v>476</v>
      </c>
      <c r="C69" s="43">
        <f>SUM(D69:O69)</f>
        <v>250</v>
      </c>
      <c r="D69" s="43">
        <v>0</v>
      </c>
      <c r="E69" s="43">
        <v>0</v>
      </c>
      <c r="F69" s="43">
        <v>0</v>
      </c>
      <c r="G69" s="43">
        <f>250</f>
        <v>250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50">
        <v>51</v>
      </c>
      <c r="B70" s="50" t="s">
        <v>510</v>
      </c>
      <c r="C70" s="43">
        <f>SUM(D70:O70)</f>
        <v>225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225</v>
      </c>
    </row>
    <row r="71" spans="1:15" ht="15" customHeight="1" x14ac:dyDescent="0.2">
      <c r="A71" s="50">
        <v>51</v>
      </c>
      <c r="B71" s="50" t="s">
        <v>474</v>
      </c>
      <c r="C71" s="43">
        <f>SUM(D71:O71)</f>
        <v>225</v>
      </c>
      <c r="D71" s="43">
        <v>0</v>
      </c>
      <c r="E71" s="43">
        <v>0</v>
      </c>
      <c r="F71" s="43">
        <f>225</f>
        <v>225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</row>
    <row r="72" spans="1:15" ht="15" customHeight="1" x14ac:dyDescent="0.2">
      <c r="A72" s="50">
        <v>52</v>
      </c>
      <c r="B72" s="50" t="s">
        <v>480</v>
      </c>
      <c r="C72" s="43">
        <f>SUM(D72:O72)</f>
        <v>200</v>
      </c>
      <c r="D72" s="43">
        <v>0</v>
      </c>
      <c r="E72" s="43">
        <v>0</v>
      </c>
      <c r="F72" s="43">
        <v>0</v>
      </c>
      <c r="G72" s="43">
        <f>200</f>
        <v>200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50">
        <v>53</v>
      </c>
      <c r="B73" s="50" t="s">
        <v>490</v>
      </c>
      <c r="C73" s="43">
        <f>SUM(D73:O73)</f>
        <v>175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175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50">
        <v>53</v>
      </c>
      <c r="B74" s="50" t="s">
        <v>466</v>
      </c>
      <c r="C74" s="43">
        <f>SUM(D74:O74)</f>
        <v>175</v>
      </c>
      <c r="D74" s="43">
        <v>175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50">
        <v>53</v>
      </c>
      <c r="B75" s="50" t="s">
        <v>413</v>
      </c>
      <c r="C75" s="43">
        <f>SUM(D75:O75)</f>
        <v>175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175</v>
      </c>
    </row>
    <row r="76" spans="1:15" ht="15" customHeight="1" x14ac:dyDescent="0.2">
      <c r="A76" s="50">
        <v>53</v>
      </c>
      <c r="B76" s="50" t="s">
        <v>504</v>
      </c>
      <c r="C76" s="43">
        <f>SUM(D76:O76)</f>
        <v>175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175</v>
      </c>
      <c r="O76" s="43">
        <v>0</v>
      </c>
    </row>
    <row r="77" spans="1:15" ht="15" customHeight="1" x14ac:dyDescent="0.2">
      <c r="A77" s="50">
        <v>54</v>
      </c>
      <c r="B77" s="50" t="s">
        <v>491</v>
      </c>
      <c r="C77" s="43">
        <f>SUM(D77:O77)</f>
        <v>160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160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50">
        <v>54</v>
      </c>
      <c r="B78" s="50" t="s">
        <v>375</v>
      </c>
      <c r="C78" s="43">
        <f>SUM(D78:O78)</f>
        <v>160</v>
      </c>
      <c r="D78" s="43">
        <v>0</v>
      </c>
      <c r="E78" s="43">
        <v>160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</row>
    <row r="79" spans="1:15" ht="15" customHeight="1" x14ac:dyDescent="0.2">
      <c r="A79" s="50">
        <v>54</v>
      </c>
      <c r="B79" s="50" t="s">
        <v>508</v>
      </c>
      <c r="C79" s="43">
        <f>SUM(D79:O79)</f>
        <v>160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f>160</f>
        <v>160</v>
      </c>
    </row>
    <row r="80" spans="1:15" ht="15" customHeight="1" x14ac:dyDescent="0.2">
      <c r="A80" s="50">
        <v>54</v>
      </c>
      <c r="B80" s="50" t="s">
        <v>482</v>
      </c>
      <c r="C80" s="43">
        <f>SUM(D80:O80)</f>
        <v>160</v>
      </c>
      <c r="D80" s="43">
        <v>0</v>
      </c>
      <c r="E80" s="43">
        <v>0</v>
      </c>
      <c r="F80" s="43">
        <v>0</v>
      </c>
      <c r="G80" s="43">
        <v>0</v>
      </c>
      <c r="H80" s="43">
        <f>160</f>
        <v>160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50">
        <v>54</v>
      </c>
      <c r="B81" s="50" t="s">
        <v>494</v>
      </c>
      <c r="C81" s="43">
        <f>SUM(D81:O81)</f>
        <v>160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f>160</f>
        <v>160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50">
        <v>55</v>
      </c>
      <c r="B82" s="50" t="s">
        <v>478</v>
      </c>
      <c r="C82" s="43">
        <f>SUM(D82:O82)</f>
        <v>145</v>
      </c>
      <c r="D82" s="43">
        <v>0</v>
      </c>
      <c r="E82" s="43">
        <v>0</v>
      </c>
      <c r="F82" s="43">
        <v>0</v>
      </c>
      <c r="G82" s="43">
        <f>145</f>
        <v>145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customHeight="1" x14ac:dyDescent="0.2">
      <c r="A83" s="50">
        <v>55</v>
      </c>
      <c r="B83" s="50" t="s">
        <v>509</v>
      </c>
      <c r="C83" s="43">
        <f>SUM(D83:O83)</f>
        <v>145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f>145</f>
        <v>145</v>
      </c>
    </row>
    <row r="84" spans="1:15" ht="15" customHeight="1" x14ac:dyDescent="0.2">
      <c r="A84" s="50">
        <v>55</v>
      </c>
      <c r="B84" s="50" t="s">
        <v>495</v>
      </c>
      <c r="C84" s="43">
        <f>SUM(D84:O84)</f>
        <v>145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f>145</f>
        <v>145</v>
      </c>
      <c r="M84" s="43">
        <v>0</v>
      </c>
      <c r="N84" s="43">
        <v>0</v>
      </c>
      <c r="O84" s="43">
        <v>0</v>
      </c>
    </row>
    <row r="85" spans="1:15" ht="15" customHeight="1" x14ac:dyDescent="0.2">
      <c r="A85" s="50">
        <v>56</v>
      </c>
      <c r="B85" s="50" t="s">
        <v>489</v>
      </c>
      <c r="C85" s="43">
        <f>SUM(D85:O85)</f>
        <v>130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f>130</f>
        <v>130</v>
      </c>
      <c r="L85" s="43">
        <v>0</v>
      </c>
      <c r="M85" s="43">
        <v>0</v>
      </c>
      <c r="N85" s="43">
        <v>0</v>
      </c>
      <c r="O85" s="43">
        <v>0</v>
      </c>
    </row>
    <row r="86" spans="1:15" ht="15" customHeight="1" x14ac:dyDescent="0.2">
      <c r="A86" s="50">
        <v>56</v>
      </c>
      <c r="B86" s="50" t="s">
        <v>430</v>
      </c>
      <c r="C86" s="43">
        <f>SUM(D86:O86)</f>
        <v>130</v>
      </c>
      <c r="D86" s="43">
        <v>0</v>
      </c>
      <c r="E86" s="43">
        <v>0</v>
      </c>
      <c r="F86" s="43">
        <v>130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</row>
    <row r="87" spans="1:15" ht="15" customHeight="1" x14ac:dyDescent="0.2">
      <c r="A87" s="50">
        <v>56</v>
      </c>
      <c r="B87" s="50" t="s">
        <v>511</v>
      </c>
      <c r="C87" s="43">
        <f>SUM(D87:O87)</f>
        <v>130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130</v>
      </c>
    </row>
    <row r="88" spans="1:15" ht="15" customHeight="1" x14ac:dyDescent="0.2">
      <c r="A88" s="50">
        <v>57</v>
      </c>
      <c r="B88" s="50" t="s">
        <v>500</v>
      </c>
      <c r="C88" s="43">
        <f>SUM(D88:O88)</f>
        <v>115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f>115</f>
        <v>115</v>
      </c>
      <c r="N88" s="43">
        <v>0</v>
      </c>
      <c r="O88" s="43">
        <v>0</v>
      </c>
    </row>
    <row r="89" spans="1:15" ht="15" customHeight="1" x14ac:dyDescent="0.2">
      <c r="A89" s="50">
        <v>57</v>
      </c>
      <c r="B89" s="50" t="s">
        <v>486</v>
      </c>
      <c r="C89" s="43">
        <f>SUM(D89:O89)</f>
        <v>115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115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</row>
    <row r="90" spans="1:15" ht="15" customHeight="1" x14ac:dyDescent="0.2">
      <c r="A90" s="50">
        <v>57</v>
      </c>
      <c r="B90" s="50" t="s">
        <v>505</v>
      </c>
      <c r="C90" s="43">
        <f>SUM(D90:O90)</f>
        <v>115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115</v>
      </c>
      <c r="O90" s="43">
        <v>0</v>
      </c>
    </row>
    <row r="91" spans="1:15" ht="15" customHeight="1" x14ac:dyDescent="0.2">
      <c r="A91" s="50">
        <v>57</v>
      </c>
      <c r="B91" s="50" t="s">
        <v>422</v>
      </c>
      <c r="C91" s="43">
        <f>SUM(D91:O91)</f>
        <v>115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115</v>
      </c>
    </row>
    <row r="92" spans="1:15" ht="15" x14ac:dyDescent="0.2">
      <c r="F92" s="6"/>
      <c r="G92" s="6"/>
    </row>
    <row r="93" spans="1:15" ht="18.75" customHeight="1" x14ac:dyDescent="0.25">
      <c r="A93" s="51" t="s">
        <v>3</v>
      </c>
      <c r="B93" s="52"/>
      <c r="C93" s="52"/>
      <c r="D93" s="52"/>
      <c r="E93" s="3"/>
      <c r="F93" s="3"/>
      <c r="G93" s="3"/>
    </row>
    <row r="94" spans="1:15" ht="18.75" customHeight="1" x14ac:dyDescent="0.25">
      <c r="A94" s="53" t="s">
        <v>4</v>
      </c>
      <c r="B94" s="54"/>
      <c r="C94" s="54"/>
      <c r="D94" s="54"/>
      <c r="E94" s="4"/>
      <c r="F94" s="4"/>
      <c r="G94" s="4"/>
    </row>
    <row r="95" spans="1:15" ht="18.75" customHeight="1" x14ac:dyDescent="0.25">
      <c r="A95" s="55" t="s">
        <v>5</v>
      </c>
      <c r="B95" s="56"/>
      <c r="C95" s="56"/>
      <c r="D95" s="56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9" ht="45" customHeight="1" x14ac:dyDescent="0.5">
      <c r="A2" s="80" t="s">
        <v>100</v>
      </c>
      <c r="B2" s="80"/>
      <c r="C2" s="80"/>
      <c r="D2" s="80"/>
      <c r="E2" s="80"/>
      <c r="F2" s="80"/>
      <c r="G2" s="80"/>
      <c r="H2" s="80"/>
      <c r="I2" s="80"/>
    </row>
    <row r="3" spans="1:9" ht="33" customHeight="1" x14ac:dyDescent="0.4">
      <c r="A3" s="81" t="s">
        <v>133</v>
      </c>
      <c r="B3" s="82"/>
      <c r="C3" s="82"/>
      <c r="D3" s="82"/>
      <c r="E3" s="82"/>
      <c r="F3" s="82"/>
      <c r="G3" s="82"/>
      <c r="H3" s="82"/>
      <c r="I3" s="82"/>
    </row>
    <row r="4" spans="1:9" ht="9.75" customHeight="1" x14ac:dyDescent="0.4">
      <c r="A4" s="81"/>
      <c r="B4" s="82"/>
      <c r="C4" s="82"/>
      <c r="D4" s="82"/>
      <c r="E4" s="82"/>
      <c r="F4" s="82"/>
      <c r="G4" s="82"/>
      <c r="H4" s="82"/>
      <c r="I4" s="82"/>
    </row>
    <row r="5" spans="1:9" ht="30" customHeight="1" x14ac:dyDescent="0.4">
      <c r="A5" s="83" t="s">
        <v>108</v>
      </c>
      <c r="B5" s="84"/>
      <c r="C5" s="84"/>
      <c r="D5" s="84"/>
      <c r="E5" s="84"/>
      <c r="F5" s="84"/>
      <c r="G5" s="84"/>
      <c r="H5" s="84"/>
      <c r="I5" s="84"/>
    </row>
    <row r="6" spans="1:9" ht="21" customHeight="1" x14ac:dyDescent="0.2">
      <c r="A6" s="85"/>
      <c r="B6" s="85"/>
      <c r="C6" s="85"/>
      <c r="D6" s="85"/>
      <c r="E6" s="85"/>
      <c r="F6" s="85"/>
      <c r="G6" s="85"/>
      <c r="H6" s="85"/>
      <c r="I6" s="85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1:12" ht="36" customHeight="1" x14ac:dyDescent="0.5">
      <c r="A52" s="73" t="s">
        <v>100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1:12" ht="38.25" customHeight="1" x14ac:dyDescent="0.4">
      <c r="A53" s="67" t="s">
        <v>131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1:12" ht="42" customHeight="1" x14ac:dyDescent="0.4">
      <c r="A54" s="63" t="s">
        <v>136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ht="42" customHeight="1" x14ac:dyDescent="0.4">
      <c r="A55" s="75" t="s">
        <v>132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  <row r="56" spans="1:12" ht="21" customHeight="1" x14ac:dyDescent="0.2">
      <c r="A56" s="77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69" t="s">
        <v>4</v>
      </c>
      <c r="B80" s="70"/>
      <c r="C80" s="70"/>
      <c r="D80" s="70"/>
      <c r="E80" s="20"/>
      <c r="F80" s="20"/>
      <c r="G80" s="20"/>
    </row>
    <row r="81" spans="1:7" ht="18.75" customHeight="1" x14ac:dyDescent="0.25">
      <c r="A81" s="71" t="s">
        <v>130</v>
      </c>
      <c r="B81" s="72"/>
      <c r="C81" s="72"/>
      <c r="D81" s="72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60"/>
      <c r="B1" s="60"/>
      <c r="C1" s="60"/>
      <c r="D1" s="60"/>
      <c r="E1" s="60"/>
      <c r="F1" s="60"/>
      <c r="G1" s="60"/>
      <c r="H1" s="60"/>
    </row>
    <row r="2" spans="1:8" ht="45" customHeight="1" x14ac:dyDescent="0.5">
      <c r="A2" s="80" t="s">
        <v>33</v>
      </c>
      <c r="B2" s="80"/>
      <c r="C2" s="80"/>
      <c r="D2" s="80"/>
      <c r="E2" s="80"/>
      <c r="F2" s="80"/>
      <c r="G2" s="80"/>
      <c r="H2" s="80"/>
    </row>
    <row r="3" spans="1:8" ht="33" customHeight="1" x14ac:dyDescent="0.4">
      <c r="A3" s="81" t="s">
        <v>74</v>
      </c>
      <c r="B3" s="82"/>
      <c r="C3" s="82"/>
      <c r="D3" s="82"/>
      <c r="E3" s="82"/>
      <c r="F3" s="82"/>
      <c r="G3" s="82"/>
      <c r="H3" s="82"/>
    </row>
    <row r="4" spans="1:8" ht="9.75" customHeight="1" x14ac:dyDescent="0.4">
      <c r="A4" s="81"/>
      <c r="B4" s="82"/>
      <c r="C4" s="82"/>
      <c r="D4" s="82"/>
      <c r="E4" s="82"/>
      <c r="F4" s="82"/>
      <c r="G4" s="82"/>
      <c r="H4" s="82"/>
    </row>
    <row r="5" spans="1:8" ht="30" customHeight="1" x14ac:dyDescent="0.4">
      <c r="A5" s="83" t="s">
        <v>77</v>
      </c>
      <c r="B5" s="84"/>
      <c r="C5" s="84"/>
      <c r="D5" s="84"/>
      <c r="E5" s="84"/>
      <c r="F5" s="84"/>
      <c r="G5" s="84"/>
      <c r="H5" s="84"/>
    </row>
    <row r="6" spans="1:8" ht="30.75" customHeight="1" x14ac:dyDescent="0.2">
      <c r="A6" s="85"/>
      <c r="B6" s="85"/>
      <c r="C6" s="85"/>
      <c r="D6" s="85"/>
      <c r="E6" s="85"/>
      <c r="F6" s="85"/>
      <c r="G6" s="85"/>
      <c r="H6" s="85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86" t="s">
        <v>3</v>
      </c>
      <c r="B43" s="87"/>
      <c r="C43" s="87"/>
      <c r="D43" s="7"/>
      <c r="E43" s="3"/>
      <c r="F43" s="3"/>
      <c r="G43" s="3"/>
      <c r="H43" s="3"/>
    </row>
    <row r="44" spans="1:8" ht="18.75" customHeight="1" x14ac:dyDescent="0.25">
      <c r="A44" s="88" t="s">
        <v>4</v>
      </c>
      <c r="B44" s="89"/>
      <c r="C44" s="89"/>
      <c r="D44" s="8"/>
      <c r="E44" s="4"/>
      <c r="F44" s="4"/>
      <c r="G44" s="4"/>
      <c r="H44" s="4"/>
    </row>
    <row r="45" spans="1:8" ht="18.75" customHeight="1" x14ac:dyDescent="0.25">
      <c r="A45" s="90" t="s">
        <v>5</v>
      </c>
      <c r="B45" s="91"/>
      <c r="C45" s="91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0" ht="45" customHeight="1" x14ac:dyDescent="0.5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33" customHeight="1" x14ac:dyDescent="0.4">
      <c r="A3" s="81" t="s">
        <v>46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9.75" customHeight="1" x14ac:dyDescent="0.4">
      <c r="A4" s="81"/>
      <c r="B4" s="82"/>
      <c r="C4" s="82"/>
      <c r="D4" s="82"/>
      <c r="E4" s="82"/>
      <c r="F4" s="82"/>
      <c r="G4" s="82"/>
      <c r="H4" s="82"/>
      <c r="I4" s="82"/>
      <c r="J4" s="82"/>
    </row>
    <row r="5" spans="1:10" ht="30" customHeight="1" x14ac:dyDescent="0.4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30.75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5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86" t="s">
        <v>3</v>
      </c>
      <c r="B50" s="87"/>
      <c r="C50" s="87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88" t="s">
        <v>4</v>
      </c>
      <c r="B51" s="89"/>
      <c r="C51" s="89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90" t="s">
        <v>5</v>
      </c>
      <c r="B52" s="91"/>
      <c r="C52" s="91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60"/>
      <c r="B1" s="60"/>
      <c r="C1" s="60"/>
      <c r="D1" s="60"/>
      <c r="E1" s="60"/>
      <c r="F1" s="60"/>
      <c r="G1" s="60"/>
      <c r="H1" s="60"/>
    </row>
    <row r="2" spans="1:8" ht="45" customHeight="1" x14ac:dyDescent="0.5">
      <c r="A2" s="80" t="s">
        <v>8</v>
      </c>
      <c r="B2" s="80"/>
      <c r="C2" s="80"/>
      <c r="D2" s="80"/>
      <c r="E2" s="80"/>
      <c r="F2" s="80"/>
      <c r="G2" s="80"/>
      <c r="H2" s="80"/>
    </row>
    <row r="3" spans="1:8" ht="33" customHeight="1" x14ac:dyDescent="0.4">
      <c r="A3" s="81" t="s">
        <v>26</v>
      </c>
      <c r="B3" s="82"/>
      <c r="C3" s="82"/>
      <c r="D3" s="82"/>
      <c r="E3" s="82"/>
      <c r="F3" s="82"/>
      <c r="G3" s="82"/>
      <c r="H3" s="82"/>
    </row>
    <row r="4" spans="1:8" ht="9.75" customHeight="1" x14ac:dyDescent="0.4">
      <c r="A4" s="81"/>
      <c r="B4" s="82"/>
      <c r="C4" s="82"/>
      <c r="D4" s="82"/>
      <c r="E4" s="82"/>
      <c r="F4" s="82"/>
      <c r="G4" s="82"/>
      <c r="H4" s="82"/>
    </row>
    <row r="5" spans="1:8" ht="30" customHeight="1" x14ac:dyDescent="0.4">
      <c r="A5" s="83" t="s">
        <v>21</v>
      </c>
      <c r="B5" s="84"/>
      <c r="C5" s="84"/>
      <c r="D5" s="84"/>
      <c r="E5" s="84"/>
      <c r="F5" s="84"/>
      <c r="G5" s="84"/>
      <c r="H5" s="84"/>
    </row>
    <row r="6" spans="1:8" ht="30.75" customHeight="1" x14ac:dyDescent="0.2">
      <c r="A6" s="85"/>
      <c r="B6" s="85"/>
      <c r="C6" s="85"/>
      <c r="D6" s="85"/>
      <c r="E6" s="85"/>
      <c r="F6" s="85"/>
      <c r="G6" s="85"/>
      <c r="H6" s="85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86" t="s">
        <v>3</v>
      </c>
      <c r="B32" s="87"/>
      <c r="C32" s="87"/>
      <c r="D32" s="7"/>
      <c r="E32" s="3"/>
      <c r="F32" s="3"/>
      <c r="G32" s="3"/>
      <c r="H32" s="3"/>
    </row>
    <row r="33" spans="1:8" ht="18.75" customHeight="1" x14ac:dyDescent="0.25">
      <c r="A33" s="88" t="s">
        <v>4</v>
      </c>
      <c r="B33" s="89"/>
      <c r="C33" s="89"/>
      <c r="D33" s="8"/>
      <c r="E33" s="4"/>
      <c r="F33" s="4"/>
      <c r="G33" s="4"/>
      <c r="H33" s="4"/>
    </row>
    <row r="34" spans="1:8" ht="18.75" customHeight="1" x14ac:dyDescent="0.25">
      <c r="A34" s="90" t="s">
        <v>5</v>
      </c>
      <c r="B34" s="91"/>
      <c r="C34" s="91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</row>
    <row r="2" spans="1:15" ht="45" customHeight="1" x14ac:dyDescent="0.5">
      <c r="A2" s="61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40.5" customHeight="1" x14ac:dyDescent="0.4">
      <c r="A3" s="63" t="s">
        <v>408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409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>
        <v>45765</v>
      </c>
      <c r="E7" s="41" t="s">
        <v>397</v>
      </c>
      <c r="F7" s="41" t="s">
        <v>398</v>
      </c>
      <c r="G7" s="41" t="s">
        <v>399</v>
      </c>
      <c r="H7" s="41" t="s">
        <v>400</v>
      </c>
      <c r="I7" s="41" t="s">
        <v>401</v>
      </c>
      <c r="J7" s="41" t="s">
        <v>402</v>
      </c>
      <c r="K7" s="41" t="s">
        <v>403</v>
      </c>
      <c r="L7" s="41" t="s">
        <v>404</v>
      </c>
      <c r="M7" s="41" t="s">
        <v>405</v>
      </c>
      <c r="N7" s="41" t="s">
        <v>406</v>
      </c>
      <c r="O7" s="41" t="s">
        <v>407</v>
      </c>
    </row>
    <row r="8" spans="1:15" ht="15" customHeight="1" x14ac:dyDescent="0.2">
      <c r="A8" s="45">
        <v>1</v>
      </c>
      <c r="B8" s="45" t="s">
        <v>253</v>
      </c>
      <c r="C8" s="47">
        <f t="shared" ref="C8:C39" si="0">SUM(D8:O8)</f>
        <v>6625</v>
      </c>
      <c r="D8" s="46">
        <v>475</v>
      </c>
      <c r="E8" s="46">
        <f>475</f>
        <v>475</v>
      </c>
      <c r="F8" s="46">
        <f>200+325</f>
        <v>525</v>
      </c>
      <c r="G8" s="46">
        <f>375+325</f>
        <v>700</v>
      </c>
      <c r="H8" s="46">
        <f>275</f>
        <v>275</v>
      </c>
      <c r="I8" s="46">
        <f>575</f>
        <v>575</v>
      </c>
      <c r="J8" s="46">
        <f>575+575</f>
        <v>1150</v>
      </c>
      <c r="K8" s="46">
        <v>425</v>
      </c>
      <c r="L8" s="46">
        <f>300</f>
        <v>300</v>
      </c>
      <c r="M8" s="46">
        <f>425</f>
        <v>425</v>
      </c>
      <c r="N8" s="46">
        <f>250+575</f>
        <v>825</v>
      </c>
      <c r="O8" s="46">
        <f>475</f>
        <v>475</v>
      </c>
    </row>
    <row r="9" spans="1:15" ht="15" customHeight="1" x14ac:dyDescent="0.2">
      <c r="A9" s="45">
        <v>2</v>
      </c>
      <c r="B9" s="45" t="s">
        <v>257</v>
      </c>
      <c r="C9" s="47">
        <f t="shared" si="0"/>
        <v>5005</v>
      </c>
      <c r="D9" s="46">
        <v>175</v>
      </c>
      <c r="E9" s="46">
        <f>375+225</f>
        <v>600</v>
      </c>
      <c r="F9" s="46">
        <f>225+575</f>
        <v>800</v>
      </c>
      <c r="G9" s="46">
        <v>0</v>
      </c>
      <c r="H9" s="46">
        <v>115</v>
      </c>
      <c r="I9" s="46">
        <f>325+425</f>
        <v>750</v>
      </c>
      <c r="J9" s="46">
        <f>325+175</f>
        <v>500</v>
      </c>
      <c r="K9" s="46">
        <f>115</f>
        <v>115</v>
      </c>
      <c r="L9" s="46">
        <f>200+200</f>
        <v>400</v>
      </c>
      <c r="M9" s="46">
        <f>350+575</f>
        <v>925</v>
      </c>
      <c r="N9" s="46">
        <f>350+130</f>
        <v>480</v>
      </c>
      <c r="O9" s="46">
        <f>145</f>
        <v>145</v>
      </c>
    </row>
    <row r="10" spans="1:15" ht="15" customHeight="1" x14ac:dyDescent="0.2">
      <c r="A10" s="45">
        <v>3</v>
      </c>
      <c r="B10" s="45" t="s">
        <v>284</v>
      </c>
      <c r="C10" s="47">
        <f t="shared" si="0"/>
        <v>4665</v>
      </c>
      <c r="D10" s="46">
        <v>145</v>
      </c>
      <c r="E10" s="46">
        <v>160</v>
      </c>
      <c r="F10" s="46">
        <f>275</f>
        <v>275</v>
      </c>
      <c r="G10" s="46">
        <f>425+475</f>
        <v>900</v>
      </c>
      <c r="H10" s="46">
        <f>175</f>
        <v>175</v>
      </c>
      <c r="I10" s="46">
        <f>175+225</f>
        <v>400</v>
      </c>
      <c r="J10" s="46">
        <f>160+325</f>
        <v>485</v>
      </c>
      <c r="K10" s="46">
        <f>200+325</f>
        <v>525</v>
      </c>
      <c r="L10" s="46">
        <f>325+300</f>
        <v>625</v>
      </c>
      <c r="M10" s="46">
        <v>250</v>
      </c>
      <c r="N10" s="46">
        <v>300</v>
      </c>
      <c r="O10" s="46">
        <f>425</f>
        <v>425</v>
      </c>
    </row>
    <row r="11" spans="1:15" ht="15" customHeight="1" x14ac:dyDescent="0.2">
      <c r="A11" s="45">
        <v>4</v>
      </c>
      <c r="B11" s="45" t="s">
        <v>394</v>
      </c>
      <c r="C11" s="47">
        <f t="shared" si="0"/>
        <v>4400</v>
      </c>
      <c r="D11" s="46">
        <v>575</v>
      </c>
      <c r="E11" s="46">
        <f>200</f>
        <v>200</v>
      </c>
      <c r="F11" s="46">
        <f>300+350</f>
        <v>650</v>
      </c>
      <c r="G11" s="46">
        <f>325+200</f>
        <v>525</v>
      </c>
      <c r="H11" s="46">
        <v>0</v>
      </c>
      <c r="I11" s="46">
        <v>0</v>
      </c>
      <c r="J11" s="46">
        <f>275+200</f>
        <v>475</v>
      </c>
      <c r="K11" s="46">
        <v>375</v>
      </c>
      <c r="L11" s="46">
        <v>0</v>
      </c>
      <c r="M11" s="46">
        <f>575+375</f>
        <v>950</v>
      </c>
      <c r="N11" s="46">
        <v>425</v>
      </c>
      <c r="O11" s="46">
        <f>225</f>
        <v>225</v>
      </c>
    </row>
    <row r="12" spans="1:15" ht="15" customHeight="1" x14ac:dyDescent="0.2">
      <c r="A12" s="45">
        <v>5</v>
      </c>
      <c r="B12" s="45" t="s">
        <v>363</v>
      </c>
      <c r="C12" s="47">
        <f t="shared" si="0"/>
        <v>4230</v>
      </c>
      <c r="D12" s="46">
        <v>375</v>
      </c>
      <c r="E12" s="46">
        <v>375</v>
      </c>
      <c r="F12" s="46">
        <f>575</f>
        <v>575</v>
      </c>
      <c r="G12" s="46">
        <v>0</v>
      </c>
      <c r="H12" s="46">
        <v>175</v>
      </c>
      <c r="I12" s="46">
        <v>575</v>
      </c>
      <c r="J12" s="46">
        <v>145</v>
      </c>
      <c r="K12" s="46">
        <f>130+350</f>
        <v>480</v>
      </c>
      <c r="L12" s="46">
        <f>575+250</f>
        <v>825</v>
      </c>
      <c r="M12" s="46">
        <v>200</v>
      </c>
      <c r="N12" s="46">
        <f>145+160</f>
        <v>305</v>
      </c>
      <c r="O12" s="46">
        <v>200</v>
      </c>
    </row>
    <row r="13" spans="1:15" ht="15" customHeight="1" x14ac:dyDescent="0.2">
      <c r="A13" s="45">
        <v>6</v>
      </c>
      <c r="B13" s="45" t="s">
        <v>289</v>
      </c>
      <c r="C13" s="47">
        <f t="shared" si="0"/>
        <v>4015</v>
      </c>
      <c r="D13" s="46">
        <v>275</v>
      </c>
      <c r="E13" s="46">
        <f>350</f>
        <v>350</v>
      </c>
      <c r="F13" s="46">
        <f>425</f>
        <v>425</v>
      </c>
      <c r="G13" s="46">
        <f>145</f>
        <v>145</v>
      </c>
      <c r="H13" s="46">
        <f>375+325</f>
        <v>700</v>
      </c>
      <c r="I13" s="46">
        <v>375</v>
      </c>
      <c r="J13" s="46">
        <f>200+425</f>
        <v>625</v>
      </c>
      <c r="K13" s="46">
        <v>0</v>
      </c>
      <c r="L13" s="46">
        <f>160+325</f>
        <v>485</v>
      </c>
      <c r="M13" s="46">
        <f>175</f>
        <v>175</v>
      </c>
      <c r="N13" s="46">
        <f>160</f>
        <v>160</v>
      </c>
      <c r="O13" s="46">
        <v>300</v>
      </c>
    </row>
    <row r="14" spans="1:15" ht="15" customHeight="1" x14ac:dyDescent="0.2">
      <c r="A14" s="45">
        <v>7</v>
      </c>
      <c r="B14" s="45" t="s">
        <v>357</v>
      </c>
      <c r="C14" s="47">
        <f t="shared" si="0"/>
        <v>3840</v>
      </c>
      <c r="D14" s="46">
        <v>0</v>
      </c>
      <c r="E14" s="46">
        <f>225+425</f>
        <v>650</v>
      </c>
      <c r="F14" s="46">
        <f>145</f>
        <v>145</v>
      </c>
      <c r="G14" s="46">
        <f>225+300</f>
        <v>525</v>
      </c>
      <c r="H14" s="46">
        <v>300</v>
      </c>
      <c r="I14" s="46">
        <v>0</v>
      </c>
      <c r="J14" s="46">
        <v>250</v>
      </c>
      <c r="K14" s="46">
        <f>275+225</f>
        <v>500</v>
      </c>
      <c r="L14" s="46">
        <f>145+425</f>
        <v>570</v>
      </c>
      <c r="M14" s="57">
        <v>275</v>
      </c>
      <c r="N14" s="57">
        <v>275</v>
      </c>
      <c r="O14" s="57">
        <f>350</f>
        <v>350</v>
      </c>
    </row>
    <row r="15" spans="1:15" ht="15" customHeight="1" x14ac:dyDescent="0.2">
      <c r="A15" s="45">
        <v>8</v>
      </c>
      <c r="B15" s="45" t="s">
        <v>373</v>
      </c>
      <c r="C15" s="47">
        <f t="shared" si="0"/>
        <v>3520</v>
      </c>
      <c r="D15" s="46">
        <v>225</v>
      </c>
      <c r="E15" s="46">
        <v>0</v>
      </c>
      <c r="F15" s="46">
        <f>475+475</f>
        <v>950</v>
      </c>
      <c r="G15" s="46">
        <f>145+160</f>
        <v>305</v>
      </c>
      <c r="H15" s="46">
        <f>115+225</f>
        <v>340</v>
      </c>
      <c r="I15" s="46">
        <f>425+475</f>
        <v>900</v>
      </c>
      <c r="J15" s="46">
        <v>300</v>
      </c>
      <c r="K15" s="46">
        <v>0</v>
      </c>
      <c r="L15" s="46">
        <f>225</f>
        <v>225</v>
      </c>
      <c r="M15" s="46">
        <v>0</v>
      </c>
      <c r="N15" s="46">
        <f>275</f>
        <v>275</v>
      </c>
      <c r="O15" s="46">
        <v>0</v>
      </c>
    </row>
    <row r="16" spans="1:15" ht="15" customHeight="1" x14ac:dyDescent="0.2">
      <c r="A16" s="45">
        <v>9</v>
      </c>
      <c r="B16" s="45" t="s">
        <v>181</v>
      </c>
      <c r="C16" s="47">
        <f t="shared" si="0"/>
        <v>3460</v>
      </c>
      <c r="D16" s="46">
        <v>160</v>
      </c>
      <c r="E16" s="46">
        <f>175</f>
        <v>175</v>
      </c>
      <c r="F16" s="46">
        <v>0</v>
      </c>
      <c r="G16" s="46">
        <f>425</f>
        <v>425</v>
      </c>
      <c r="H16" s="46">
        <f>225+475</f>
        <v>700</v>
      </c>
      <c r="I16" s="46">
        <v>0</v>
      </c>
      <c r="J16" s="46">
        <v>375</v>
      </c>
      <c r="K16" s="46">
        <v>0</v>
      </c>
      <c r="L16" s="46">
        <v>575</v>
      </c>
      <c r="M16" s="46">
        <v>425</v>
      </c>
      <c r="N16" s="46">
        <v>250</v>
      </c>
      <c r="O16" s="46">
        <v>375</v>
      </c>
    </row>
    <row r="17" spans="1:15" ht="15" customHeight="1" x14ac:dyDescent="0.2">
      <c r="A17" s="45">
        <v>10</v>
      </c>
      <c r="B17" s="45" t="s">
        <v>292</v>
      </c>
      <c r="C17" s="47">
        <f t="shared" si="0"/>
        <v>3325</v>
      </c>
      <c r="D17" s="46">
        <v>115</v>
      </c>
      <c r="E17" s="46">
        <f>275</f>
        <v>275</v>
      </c>
      <c r="F17" s="46">
        <f>375</f>
        <v>375</v>
      </c>
      <c r="G17" s="46">
        <f>225</f>
        <v>225</v>
      </c>
      <c r="H17" s="46">
        <f>325+575</f>
        <v>900</v>
      </c>
      <c r="I17" s="46">
        <v>350</v>
      </c>
      <c r="J17" s="46">
        <f>375</f>
        <v>375</v>
      </c>
      <c r="K17" s="46">
        <v>0</v>
      </c>
      <c r="L17" s="46">
        <v>0</v>
      </c>
      <c r="M17" s="46">
        <f>160</f>
        <v>160</v>
      </c>
      <c r="N17" s="46">
        <f>300</f>
        <v>300</v>
      </c>
      <c r="O17" s="46">
        <v>250</v>
      </c>
    </row>
    <row r="18" spans="1:15" ht="15" customHeight="1" x14ac:dyDescent="0.2">
      <c r="A18" s="45">
        <v>11</v>
      </c>
      <c r="B18" s="45" t="s">
        <v>371</v>
      </c>
      <c r="C18" s="46">
        <f t="shared" si="0"/>
        <v>3305</v>
      </c>
      <c r="D18" s="46">
        <v>0</v>
      </c>
      <c r="E18" s="46">
        <f>575+250</f>
        <v>825</v>
      </c>
      <c r="F18" s="46">
        <v>0</v>
      </c>
      <c r="G18" s="46">
        <v>0</v>
      </c>
      <c r="H18" s="46">
        <v>275</v>
      </c>
      <c r="I18" s="46">
        <f>130+175</f>
        <v>305</v>
      </c>
      <c r="J18" s="46">
        <f>225+475</f>
        <v>700</v>
      </c>
      <c r="K18" s="46">
        <v>0</v>
      </c>
      <c r="L18" s="46">
        <v>0</v>
      </c>
      <c r="M18" s="46">
        <f>375</f>
        <v>375</v>
      </c>
      <c r="N18" s="46">
        <f>475+175</f>
        <v>650</v>
      </c>
      <c r="O18" s="46">
        <f>175</f>
        <v>175</v>
      </c>
    </row>
    <row r="19" spans="1:15" ht="15" customHeight="1" x14ac:dyDescent="0.2">
      <c r="A19" s="45">
        <v>12</v>
      </c>
      <c r="B19" s="45" t="s">
        <v>415</v>
      </c>
      <c r="C19" s="46">
        <f t="shared" si="0"/>
        <v>3165</v>
      </c>
      <c r="D19" s="46">
        <v>0</v>
      </c>
      <c r="E19" s="46">
        <v>0</v>
      </c>
      <c r="F19" s="46">
        <f>325</f>
        <v>325</v>
      </c>
      <c r="G19" s="46">
        <f>175</f>
        <v>175</v>
      </c>
      <c r="H19" s="46">
        <f>475+350</f>
        <v>825</v>
      </c>
      <c r="I19" s="46">
        <f>350</f>
        <v>350</v>
      </c>
      <c r="J19" s="46">
        <f>425+275</f>
        <v>700</v>
      </c>
      <c r="K19" s="46">
        <f>425</f>
        <v>425</v>
      </c>
      <c r="L19" s="46">
        <v>0</v>
      </c>
      <c r="M19" s="46">
        <f>250</f>
        <v>250</v>
      </c>
      <c r="N19" s="46">
        <f>115</f>
        <v>115</v>
      </c>
      <c r="O19" s="46">
        <v>0</v>
      </c>
    </row>
    <row r="20" spans="1:15" ht="15" customHeight="1" x14ac:dyDescent="0.2">
      <c r="A20" s="45">
        <v>13</v>
      </c>
      <c r="B20" s="45" t="s">
        <v>412</v>
      </c>
      <c r="C20" s="46">
        <f t="shared" si="0"/>
        <v>3125</v>
      </c>
      <c r="D20" s="46">
        <v>0</v>
      </c>
      <c r="E20" s="46">
        <f>475+175</f>
        <v>650</v>
      </c>
      <c r="F20" s="46">
        <v>0</v>
      </c>
      <c r="G20" s="46">
        <f>350+275</f>
        <v>625</v>
      </c>
      <c r="H20" s="46">
        <v>0</v>
      </c>
      <c r="I20" s="46">
        <v>0</v>
      </c>
      <c r="J20" s="46">
        <v>0</v>
      </c>
      <c r="K20" s="46">
        <v>0</v>
      </c>
      <c r="L20" s="46">
        <v>475</v>
      </c>
      <c r="M20" s="46">
        <f>425</f>
        <v>425</v>
      </c>
      <c r="N20" s="46">
        <v>225</v>
      </c>
      <c r="O20" s="46">
        <f>300+425</f>
        <v>725</v>
      </c>
    </row>
    <row r="21" spans="1:15" ht="15" customHeight="1" x14ac:dyDescent="0.2">
      <c r="A21" s="45">
        <v>14</v>
      </c>
      <c r="B21" s="45" t="s">
        <v>274</v>
      </c>
      <c r="C21" s="46">
        <f t="shared" si="0"/>
        <v>2985</v>
      </c>
      <c r="D21" s="46">
        <v>250</v>
      </c>
      <c r="E21" s="46">
        <v>200</v>
      </c>
      <c r="F21" s="46">
        <v>0</v>
      </c>
      <c r="G21" s="46">
        <f>250</f>
        <v>250</v>
      </c>
      <c r="H21" s="46">
        <v>425</v>
      </c>
      <c r="I21" s="46">
        <v>145</v>
      </c>
      <c r="J21" s="46">
        <f>350+350</f>
        <v>700</v>
      </c>
      <c r="K21" s="46">
        <v>275</v>
      </c>
      <c r="L21" s="46">
        <f>115+350</f>
        <v>465</v>
      </c>
      <c r="M21" s="46">
        <f>115+160</f>
        <v>275</v>
      </c>
      <c r="N21" s="46">
        <v>0</v>
      </c>
      <c r="O21" s="46">
        <v>0</v>
      </c>
    </row>
    <row r="22" spans="1:15" ht="15" customHeight="1" x14ac:dyDescent="0.2">
      <c r="A22" s="45">
        <v>15</v>
      </c>
      <c r="B22" s="45" t="s">
        <v>336</v>
      </c>
      <c r="C22" s="46">
        <f t="shared" si="0"/>
        <v>2880</v>
      </c>
      <c r="D22" s="46">
        <v>0</v>
      </c>
      <c r="E22" s="46">
        <f>575</f>
        <v>575</v>
      </c>
      <c r="F22" s="46">
        <v>0</v>
      </c>
      <c r="G22" s="46">
        <f>375</f>
        <v>375</v>
      </c>
      <c r="H22" s="46">
        <f>130</f>
        <v>130</v>
      </c>
      <c r="I22" s="46">
        <f>475</f>
        <v>475</v>
      </c>
      <c r="J22" s="46">
        <f>475</f>
        <v>475</v>
      </c>
      <c r="K22" s="46">
        <v>0</v>
      </c>
      <c r="L22" s="46">
        <f>275</f>
        <v>275</v>
      </c>
      <c r="M22" s="46">
        <v>0</v>
      </c>
      <c r="N22" s="46">
        <f>575</f>
        <v>575</v>
      </c>
      <c r="O22" s="46">
        <v>0</v>
      </c>
    </row>
    <row r="23" spans="1:15" ht="15" customHeight="1" x14ac:dyDescent="0.2">
      <c r="A23" s="45">
        <v>16</v>
      </c>
      <c r="B23" s="45" t="s">
        <v>372</v>
      </c>
      <c r="C23" s="46">
        <f t="shared" si="0"/>
        <v>2555</v>
      </c>
      <c r="D23" s="46">
        <v>0</v>
      </c>
      <c r="E23" s="46">
        <f>160</f>
        <v>160</v>
      </c>
      <c r="F23" s="46">
        <f>250+375</f>
        <v>625</v>
      </c>
      <c r="G23" s="46">
        <f>200</f>
        <v>200</v>
      </c>
      <c r="H23" s="46">
        <v>0</v>
      </c>
      <c r="I23" s="46">
        <f>250+275</f>
        <v>525</v>
      </c>
      <c r="J23" s="46">
        <v>0</v>
      </c>
      <c r="K23" s="46">
        <v>0</v>
      </c>
      <c r="L23" s="46">
        <f>130+225</f>
        <v>355</v>
      </c>
      <c r="M23" s="46">
        <v>175</v>
      </c>
      <c r="N23" s="46">
        <f>130</f>
        <v>130</v>
      </c>
      <c r="O23" s="46">
        <f>160+225</f>
        <v>385</v>
      </c>
    </row>
    <row r="24" spans="1:15" ht="15" customHeight="1" x14ac:dyDescent="0.2">
      <c r="A24" s="45">
        <v>17</v>
      </c>
      <c r="B24" s="45" t="s">
        <v>427</v>
      </c>
      <c r="C24" s="46">
        <f t="shared" si="0"/>
        <v>2525</v>
      </c>
      <c r="D24" s="46">
        <v>0</v>
      </c>
      <c r="E24" s="46">
        <v>0</v>
      </c>
      <c r="F24" s="46">
        <v>0</v>
      </c>
      <c r="G24" s="46">
        <v>0</v>
      </c>
      <c r="H24" s="46">
        <f>300+250</f>
        <v>550</v>
      </c>
      <c r="I24" s="46">
        <v>0</v>
      </c>
      <c r="J24" s="46">
        <v>0</v>
      </c>
      <c r="K24" s="46">
        <v>0</v>
      </c>
      <c r="L24" s="46">
        <f>350+375</f>
        <v>725</v>
      </c>
      <c r="M24" s="46">
        <f>225+300</f>
        <v>525</v>
      </c>
      <c r="N24" s="46">
        <f>375+350</f>
        <v>725</v>
      </c>
      <c r="O24" s="46">
        <v>0</v>
      </c>
    </row>
    <row r="25" spans="1:15" ht="15" customHeight="1" x14ac:dyDescent="0.2">
      <c r="A25" s="45">
        <v>18</v>
      </c>
      <c r="B25" s="45" t="s">
        <v>290</v>
      </c>
      <c r="C25" s="46">
        <f t="shared" si="0"/>
        <v>2500</v>
      </c>
      <c r="D25" s="46">
        <v>200</v>
      </c>
      <c r="E25" s="46">
        <f>300</f>
        <v>300</v>
      </c>
      <c r="F25" s="46">
        <f>350</f>
        <v>350</v>
      </c>
      <c r="G25" s="46">
        <f>350</f>
        <v>350</v>
      </c>
      <c r="H25" s="46">
        <f>200+200</f>
        <v>400</v>
      </c>
      <c r="I25" s="46">
        <v>0</v>
      </c>
      <c r="J25" s="46">
        <f>250</f>
        <v>250</v>
      </c>
      <c r="K25" s="46">
        <v>0</v>
      </c>
      <c r="L25" s="46">
        <v>0</v>
      </c>
      <c r="M25" s="46">
        <v>0</v>
      </c>
      <c r="N25" s="46">
        <f>325</f>
        <v>325</v>
      </c>
      <c r="O25" s="46">
        <v>325</v>
      </c>
    </row>
    <row r="26" spans="1:15" ht="15" customHeight="1" x14ac:dyDescent="0.2">
      <c r="A26" s="45">
        <v>19</v>
      </c>
      <c r="B26" s="45" t="s">
        <v>421</v>
      </c>
      <c r="C26" s="46">
        <f t="shared" si="0"/>
        <v>2055</v>
      </c>
      <c r="D26" s="46">
        <v>0</v>
      </c>
      <c r="E26" s="46">
        <v>0</v>
      </c>
      <c r="F26" s="46">
        <v>0</v>
      </c>
      <c r="G26" s="46">
        <f>130</f>
        <v>130</v>
      </c>
      <c r="H26" s="46">
        <v>0</v>
      </c>
      <c r="I26" s="46">
        <v>0</v>
      </c>
      <c r="J26" s="46">
        <v>0</v>
      </c>
      <c r="K26" s="46">
        <f>325+250</f>
        <v>575</v>
      </c>
      <c r="L26" s="46">
        <f>475+175</f>
        <v>650</v>
      </c>
      <c r="M26" s="46">
        <f>200</f>
        <v>200</v>
      </c>
      <c r="N26" s="46">
        <f>175+325</f>
        <v>500</v>
      </c>
      <c r="O26" s="46">
        <v>0</v>
      </c>
    </row>
    <row r="27" spans="1:15" ht="15" customHeight="1" x14ac:dyDescent="0.2">
      <c r="A27" s="45">
        <v>20</v>
      </c>
      <c r="B27" s="45" t="s">
        <v>387</v>
      </c>
      <c r="C27" s="46">
        <f t="shared" si="0"/>
        <v>1815</v>
      </c>
      <c r="D27" s="46">
        <v>325</v>
      </c>
      <c r="E27" s="46">
        <v>0</v>
      </c>
      <c r="F27" s="46">
        <f>130+225</f>
        <v>355</v>
      </c>
      <c r="G27" s="46">
        <v>0</v>
      </c>
      <c r="H27" s="46">
        <v>0</v>
      </c>
      <c r="I27" s="46">
        <v>325</v>
      </c>
      <c r="J27" s="46">
        <v>160</v>
      </c>
      <c r="K27" s="46">
        <f>375</f>
        <v>375</v>
      </c>
      <c r="L27" s="46">
        <v>0</v>
      </c>
      <c r="M27" s="46">
        <v>0</v>
      </c>
      <c r="N27" s="46">
        <v>0</v>
      </c>
      <c r="O27" s="57">
        <v>275</v>
      </c>
    </row>
    <row r="28" spans="1:15" ht="15" customHeight="1" x14ac:dyDescent="0.2">
      <c r="A28" s="45">
        <v>21</v>
      </c>
      <c r="B28" s="45" t="s">
        <v>348</v>
      </c>
      <c r="C28" s="46">
        <f t="shared" si="0"/>
        <v>1695</v>
      </c>
      <c r="D28" s="46">
        <v>0</v>
      </c>
      <c r="E28" s="46">
        <v>145</v>
      </c>
      <c r="F28" s="46">
        <f>160+425</f>
        <v>585</v>
      </c>
      <c r="G28" s="46">
        <f>475+115</f>
        <v>590</v>
      </c>
      <c r="H28" s="46">
        <v>375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1:15" ht="15" customHeight="1" x14ac:dyDescent="0.2">
      <c r="A29" s="45">
        <v>22</v>
      </c>
      <c r="B29" s="45" t="s">
        <v>396</v>
      </c>
      <c r="C29" s="46">
        <f t="shared" si="0"/>
        <v>1405</v>
      </c>
      <c r="D29" s="46">
        <v>0</v>
      </c>
      <c r="E29" s="46">
        <v>300</v>
      </c>
      <c r="F29" s="46">
        <f>115</f>
        <v>115</v>
      </c>
      <c r="G29" s="46">
        <v>0</v>
      </c>
      <c r="H29" s="46">
        <v>0</v>
      </c>
      <c r="I29" s="46">
        <v>0</v>
      </c>
      <c r="J29" s="46">
        <f>145</f>
        <v>145</v>
      </c>
      <c r="K29" s="46">
        <v>0</v>
      </c>
      <c r="L29" s="46">
        <v>0</v>
      </c>
      <c r="M29" s="46">
        <f>145+325</f>
        <v>470</v>
      </c>
      <c r="N29" s="46">
        <v>375</v>
      </c>
      <c r="O29" s="46">
        <v>0</v>
      </c>
    </row>
    <row r="30" spans="1:15" ht="15" customHeight="1" x14ac:dyDescent="0.2">
      <c r="A30" s="45">
        <v>23</v>
      </c>
      <c r="B30" s="45" t="s">
        <v>318</v>
      </c>
      <c r="C30" s="46">
        <f t="shared" si="0"/>
        <v>1300</v>
      </c>
      <c r="D30" s="46">
        <v>300</v>
      </c>
      <c r="E30" s="46">
        <f>425</f>
        <v>425</v>
      </c>
      <c r="F30" s="46">
        <v>0</v>
      </c>
      <c r="G30" s="46">
        <v>0</v>
      </c>
      <c r="H30" s="46">
        <v>0</v>
      </c>
      <c r="I30" s="46">
        <f>375+200</f>
        <v>575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</row>
    <row r="31" spans="1:15" ht="15" customHeight="1" x14ac:dyDescent="0.2">
      <c r="A31" s="45">
        <v>24</v>
      </c>
      <c r="B31" s="45" t="s">
        <v>381</v>
      </c>
      <c r="C31" s="46">
        <f t="shared" si="0"/>
        <v>1275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>275</f>
        <v>275</v>
      </c>
      <c r="J31" s="46">
        <v>0</v>
      </c>
      <c r="K31" s="46">
        <v>475</v>
      </c>
      <c r="L31" s="46">
        <v>0</v>
      </c>
      <c r="M31" s="46">
        <f>325</f>
        <v>325</v>
      </c>
      <c r="N31" s="46">
        <f>200</f>
        <v>200</v>
      </c>
      <c r="O31" s="46">
        <v>0</v>
      </c>
    </row>
    <row r="32" spans="1:15" ht="15" customHeight="1" x14ac:dyDescent="0.2">
      <c r="A32" s="45">
        <v>25</v>
      </c>
      <c r="B32" s="45" t="s">
        <v>389</v>
      </c>
      <c r="C32" s="46">
        <f t="shared" si="0"/>
        <v>1230</v>
      </c>
      <c r="D32" s="46">
        <v>0</v>
      </c>
      <c r="E32" s="46">
        <v>275</v>
      </c>
      <c r="F32" s="46">
        <v>0</v>
      </c>
      <c r="G32" s="46">
        <v>0</v>
      </c>
      <c r="H32" s="46">
        <v>0</v>
      </c>
      <c r="I32" s="46">
        <v>0</v>
      </c>
      <c r="J32" s="46">
        <v>130</v>
      </c>
      <c r="K32" s="46">
        <v>0</v>
      </c>
      <c r="L32" s="46">
        <v>275</v>
      </c>
      <c r="M32" s="46">
        <v>0</v>
      </c>
      <c r="N32" s="57">
        <f>225</f>
        <v>225</v>
      </c>
      <c r="O32" s="57">
        <f>325</f>
        <v>325</v>
      </c>
    </row>
    <row r="33" spans="1:15" ht="15" customHeight="1" x14ac:dyDescent="0.2">
      <c r="A33" s="45">
        <v>26</v>
      </c>
      <c r="B33" s="45" t="s">
        <v>426</v>
      </c>
      <c r="C33" s="46">
        <f t="shared" si="0"/>
        <v>1225</v>
      </c>
      <c r="D33" s="46">
        <v>0</v>
      </c>
      <c r="E33" s="46">
        <v>0</v>
      </c>
      <c r="F33" s="46">
        <v>0</v>
      </c>
      <c r="G33" s="46">
        <v>0</v>
      </c>
      <c r="H33" s="46">
        <f>350</f>
        <v>350</v>
      </c>
      <c r="I33" s="46">
        <v>0</v>
      </c>
      <c r="J33" s="46">
        <f>300</f>
        <v>300</v>
      </c>
      <c r="K33" s="46">
        <v>575</v>
      </c>
      <c r="L33" s="46">
        <v>0</v>
      </c>
      <c r="M33" s="46">
        <v>0</v>
      </c>
      <c r="N33" s="46">
        <v>0</v>
      </c>
      <c r="O33" s="46">
        <v>0</v>
      </c>
    </row>
    <row r="34" spans="1:15" ht="15" customHeight="1" x14ac:dyDescent="0.2">
      <c r="A34" s="45">
        <v>27</v>
      </c>
      <c r="B34" s="45" t="s">
        <v>327</v>
      </c>
      <c r="C34" s="46">
        <f t="shared" si="0"/>
        <v>1050</v>
      </c>
      <c r="D34" s="46">
        <v>0</v>
      </c>
      <c r="E34" s="46">
        <v>325</v>
      </c>
      <c r="F34" s="46">
        <v>0</v>
      </c>
      <c r="G34" s="46">
        <v>0</v>
      </c>
      <c r="H34" s="46">
        <v>0</v>
      </c>
      <c r="I34" s="46">
        <f>300</f>
        <v>300</v>
      </c>
      <c r="J34" s="46">
        <v>0</v>
      </c>
      <c r="K34" s="46">
        <v>0</v>
      </c>
      <c r="L34" s="46">
        <v>0</v>
      </c>
      <c r="M34" s="46">
        <v>0</v>
      </c>
      <c r="N34" s="46">
        <f>425</f>
        <v>425</v>
      </c>
      <c r="O34" s="46">
        <v>0</v>
      </c>
    </row>
    <row r="35" spans="1:15" ht="15" customHeight="1" x14ac:dyDescent="0.2">
      <c r="A35" s="45">
        <v>28</v>
      </c>
      <c r="B35" s="45" t="s">
        <v>359</v>
      </c>
      <c r="C35" s="46">
        <f t="shared" si="0"/>
        <v>980</v>
      </c>
      <c r="D35" s="46">
        <v>0</v>
      </c>
      <c r="E35" s="46">
        <v>350</v>
      </c>
      <c r="F35" s="46">
        <v>0</v>
      </c>
      <c r="G35" s="46">
        <v>0</v>
      </c>
      <c r="H35" s="46">
        <v>130</v>
      </c>
      <c r="I35" s="46">
        <f>200</f>
        <v>200</v>
      </c>
      <c r="J35" s="46">
        <v>0</v>
      </c>
      <c r="K35" s="46">
        <v>300</v>
      </c>
      <c r="L35" s="46">
        <v>0</v>
      </c>
      <c r="M35" s="46">
        <v>0</v>
      </c>
      <c r="N35" s="46">
        <v>0</v>
      </c>
      <c r="O35" s="46">
        <v>0</v>
      </c>
    </row>
    <row r="36" spans="1:15" ht="15" customHeight="1" x14ac:dyDescent="0.2">
      <c r="A36" s="45">
        <v>29</v>
      </c>
      <c r="B36" s="45" t="s">
        <v>436</v>
      </c>
      <c r="C36" s="46">
        <f t="shared" si="0"/>
        <v>910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f>160</f>
        <v>160</v>
      </c>
      <c r="L36" s="46">
        <v>0</v>
      </c>
      <c r="M36" s="46">
        <v>0</v>
      </c>
      <c r="N36" s="46">
        <v>475</v>
      </c>
      <c r="O36" s="46">
        <f>275</f>
        <v>275</v>
      </c>
    </row>
    <row r="37" spans="1:15" ht="15" customHeight="1" x14ac:dyDescent="0.2">
      <c r="A37" s="45">
        <v>30</v>
      </c>
      <c r="B37" s="45" t="s">
        <v>417</v>
      </c>
      <c r="C37" s="46">
        <f t="shared" si="0"/>
        <v>875</v>
      </c>
      <c r="D37" s="46">
        <v>0</v>
      </c>
      <c r="E37" s="46">
        <v>0</v>
      </c>
      <c r="F37" s="46">
        <v>0</v>
      </c>
      <c r="G37" s="46">
        <f>300</f>
        <v>300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57">
        <v>575</v>
      </c>
    </row>
    <row r="38" spans="1:15" ht="15" customHeight="1" x14ac:dyDescent="0.2">
      <c r="A38" s="45">
        <v>31</v>
      </c>
      <c r="B38" s="45" t="s">
        <v>386</v>
      </c>
      <c r="C38" s="46">
        <f t="shared" si="0"/>
        <v>850</v>
      </c>
      <c r="D38" s="46">
        <v>0</v>
      </c>
      <c r="E38" s="46">
        <v>0</v>
      </c>
      <c r="F38" s="46">
        <f>275</f>
        <v>275</v>
      </c>
      <c r="G38" s="46">
        <f>575</f>
        <v>575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</row>
    <row r="39" spans="1:15" ht="15" customHeight="1" x14ac:dyDescent="0.2">
      <c r="A39" s="45">
        <v>32</v>
      </c>
      <c r="B39" s="45" t="s">
        <v>442</v>
      </c>
      <c r="C39" s="46">
        <f t="shared" si="0"/>
        <v>770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f>275+350</f>
        <v>625</v>
      </c>
      <c r="N39" s="46">
        <v>145</v>
      </c>
      <c r="O39" s="46">
        <v>0</v>
      </c>
    </row>
    <row r="40" spans="1:15" ht="15" customHeight="1" x14ac:dyDescent="0.2">
      <c r="A40" s="48">
        <v>33</v>
      </c>
      <c r="B40" s="48" t="s">
        <v>316</v>
      </c>
      <c r="C40" s="49">
        <f t="shared" ref="C40:C71" si="1">SUM(D40:O40)</f>
        <v>675</v>
      </c>
      <c r="D40" s="49">
        <v>350</v>
      </c>
      <c r="E40" s="49">
        <f>325</f>
        <v>325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</row>
    <row r="41" spans="1:15" ht="15" customHeight="1" x14ac:dyDescent="0.2">
      <c r="A41" s="48">
        <v>34</v>
      </c>
      <c r="B41" s="48" t="s">
        <v>438</v>
      </c>
      <c r="C41" s="49">
        <f t="shared" si="1"/>
        <v>585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f>425+160</f>
        <v>585</v>
      </c>
      <c r="M41" s="49">
        <v>0</v>
      </c>
      <c r="N41" s="49">
        <v>0</v>
      </c>
      <c r="O41" s="49">
        <v>0</v>
      </c>
    </row>
    <row r="42" spans="1:15" ht="15" customHeight="1" x14ac:dyDescent="0.2">
      <c r="A42" s="48">
        <v>35</v>
      </c>
      <c r="B42" s="48" t="s">
        <v>299</v>
      </c>
      <c r="C42" s="49">
        <f t="shared" si="1"/>
        <v>575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f>575</f>
        <v>575</v>
      </c>
    </row>
    <row r="43" spans="1:15" ht="15" customHeight="1" x14ac:dyDescent="0.2">
      <c r="A43" s="48">
        <v>35</v>
      </c>
      <c r="B43" s="48" t="s">
        <v>321</v>
      </c>
      <c r="C43" s="49">
        <f t="shared" si="1"/>
        <v>575</v>
      </c>
      <c r="D43" s="49">
        <v>0</v>
      </c>
      <c r="E43" s="49">
        <v>0</v>
      </c>
      <c r="F43" s="49">
        <v>0</v>
      </c>
      <c r="G43" s="49">
        <v>0</v>
      </c>
      <c r="H43" s="49">
        <v>160</v>
      </c>
      <c r="I43" s="49">
        <f>115+300</f>
        <v>415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5" customHeight="1" x14ac:dyDescent="0.2">
      <c r="A44" s="48">
        <v>35</v>
      </c>
      <c r="B44" s="48" t="s">
        <v>366</v>
      </c>
      <c r="C44" s="49">
        <f t="shared" si="1"/>
        <v>575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f>575</f>
        <v>575</v>
      </c>
      <c r="L44" s="49">
        <v>0</v>
      </c>
      <c r="M44" s="49">
        <v>0</v>
      </c>
      <c r="N44" s="49">
        <v>0</v>
      </c>
      <c r="O44" s="49">
        <v>0</v>
      </c>
    </row>
    <row r="45" spans="1:15" ht="15" customHeight="1" x14ac:dyDescent="0.2">
      <c r="A45" s="48">
        <v>35</v>
      </c>
      <c r="B45" s="48" t="s">
        <v>423</v>
      </c>
      <c r="C45" s="49">
        <f t="shared" si="1"/>
        <v>575</v>
      </c>
      <c r="D45" s="49">
        <v>0</v>
      </c>
      <c r="E45" s="49">
        <v>0</v>
      </c>
      <c r="F45" s="49">
        <v>0</v>
      </c>
      <c r="G45" s="49">
        <f>575</f>
        <v>575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5" customHeight="1" x14ac:dyDescent="0.2">
      <c r="A46" s="48">
        <v>35</v>
      </c>
      <c r="B46" s="48" t="s">
        <v>410</v>
      </c>
      <c r="C46" s="49">
        <f t="shared" si="1"/>
        <v>575</v>
      </c>
      <c r="D46" s="49">
        <v>575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</row>
    <row r="47" spans="1:15" ht="15" customHeight="1" x14ac:dyDescent="0.2">
      <c r="A47" s="48">
        <v>35</v>
      </c>
      <c r="B47" s="48" t="s">
        <v>424</v>
      </c>
      <c r="C47" s="49">
        <f t="shared" si="1"/>
        <v>575</v>
      </c>
      <c r="D47" s="49">
        <v>0</v>
      </c>
      <c r="E47" s="49">
        <v>0</v>
      </c>
      <c r="F47" s="49">
        <v>0</v>
      </c>
      <c r="G47" s="49">
        <v>0</v>
      </c>
      <c r="H47" s="49">
        <f>575</f>
        <v>575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</row>
    <row r="48" spans="1:15" ht="15" customHeight="1" x14ac:dyDescent="0.2">
      <c r="A48" s="48">
        <v>36</v>
      </c>
      <c r="B48" s="48" t="s">
        <v>413</v>
      </c>
      <c r="C48" s="49">
        <f t="shared" si="1"/>
        <v>540</v>
      </c>
      <c r="D48" s="49">
        <v>0</v>
      </c>
      <c r="E48" s="49">
        <f>115</f>
        <v>115</v>
      </c>
      <c r="F48" s="49">
        <f>175+250</f>
        <v>425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5" customHeight="1" x14ac:dyDescent="0.2">
      <c r="A49" s="48">
        <v>37</v>
      </c>
      <c r="B49" s="48" t="s">
        <v>440</v>
      </c>
      <c r="C49" s="49">
        <f t="shared" si="1"/>
        <v>475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f>475</f>
        <v>475</v>
      </c>
      <c r="N49" s="49">
        <v>0</v>
      </c>
      <c r="O49" s="49">
        <v>0</v>
      </c>
    </row>
    <row r="50" spans="1:15" ht="15" customHeight="1" x14ac:dyDescent="0.2">
      <c r="A50" s="48">
        <v>37</v>
      </c>
      <c r="B50" s="48" t="s">
        <v>431</v>
      </c>
      <c r="C50" s="49">
        <f t="shared" si="1"/>
        <v>475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f>475</f>
        <v>475</v>
      </c>
      <c r="L50" s="49">
        <v>0</v>
      </c>
      <c r="M50" s="49">
        <v>0</v>
      </c>
      <c r="N50" s="49">
        <v>0</v>
      </c>
      <c r="O50" s="49">
        <v>0</v>
      </c>
    </row>
    <row r="51" spans="1:15" ht="15" customHeight="1" x14ac:dyDescent="0.2">
      <c r="A51" s="48">
        <v>37</v>
      </c>
      <c r="B51" s="48" t="s">
        <v>350</v>
      </c>
      <c r="C51" s="49">
        <f t="shared" si="1"/>
        <v>475</v>
      </c>
      <c r="D51" s="49">
        <v>475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</row>
    <row r="52" spans="1:15" ht="15" customHeight="1" x14ac:dyDescent="0.2">
      <c r="A52" s="48">
        <v>37</v>
      </c>
      <c r="B52" s="48" t="s">
        <v>447</v>
      </c>
      <c r="C52" s="49">
        <f t="shared" si="1"/>
        <v>475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475</v>
      </c>
    </row>
    <row r="53" spans="1:15" ht="15" customHeight="1" x14ac:dyDescent="0.2">
      <c r="A53" s="48">
        <v>38</v>
      </c>
      <c r="B53" s="48" t="s">
        <v>278</v>
      </c>
      <c r="C53" s="49">
        <f t="shared" si="1"/>
        <v>465</v>
      </c>
      <c r="D53" s="49">
        <v>0</v>
      </c>
      <c r="E53" s="49">
        <f>130</f>
        <v>130</v>
      </c>
      <c r="F53" s="49">
        <v>0</v>
      </c>
      <c r="G53" s="49">
        <v>0</v>
      </c>
      <c r="H53" s="49">
        <v>0</v>
      </c>
      <c r="I53" s="49">
        <f>160</f>
        <v>160</v>
      </c>
      <c r="J53" s="49">
        <v>0</v>
      </c>
      <c r="K53" s="49">
        <v>0</v>
      </c>
      <c r="L53" s="49">
        <f>175</f>
        <v>175</v>
      </c>
      <c r="M53" s="49">
        <v>0</v>
      </c>
      <c r="N53" s="49">
        <v>0</v>
      </c>
      <c r="O53" s="49">
        <v>0</v>
      </c>
    </row>
    <row r="54" spans="1:15" ht="15" customHeight="1" x14ac:dyDescent="0.2">
      <c r="A54" s="48">
        <v>39</v>
      </c>
      <c r="B54" s="48" t="s">
        <v>446</v>
      </c>
      <c r="C54" s="49">
        <f t="shared" si="1"/>
        <v>450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200</v>
      </c>
      <c r="O54" s="49">
        <f>250</f>
        <v>250</v>
      </c>
    </row>
    <row r="55" spans="1:15" ht="15" customHeight="1" x14ac:dyDescent="0.2">
      <c r="A55" s="48">
        <v>40</v>
      </c>
      <c r="B55" s="48" t="s">
        <v>376</v>
      </c>
      <c r="C55" s="49">
        <f t="shared" si="1"/>
        <v>425</v>
      </c>
      <c r="D55" s="49">
        <v>425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</row>
    <row r="56" spans="1:15" ht="15" customHeight="1" x14ac:dyDescent="0.2">
      <c r="A56" s="48">
        <v>40</v>
      </c>
      <c r="B56" s="48" t="s">
        <v>411</v>
      </c>
      <c r="C56" s="49">
        <f t="shared" si="1"/>
        <v>425</v>
      </c>
      <c r="D56" s="49">
        <v>425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</row>
    <row r="57" spans="1:15" ht="15" customHeight="1" x14ac:dyDescent="0.2">
      <c r="A57" s="48">
        <v>40</v>
      </c>
      <c r="B57" s="48" t="s">
        <v>428</v>
      </c>
      <c r="C57" s="49">
        <f t="shared" si="1"/>
        <v>425</v>
      </c>
      <c r="D57" s="49">
        <v>0</v>
      </c>
      <c r="E57" s="49">
        <v>0</v>
      </c>
      <c r="F57" s="49">
        <v>0</v>
      </c>
      <c r="G57" s="49">
        <v>0</v>
      </c>
      <c r="H57" s="49">
        <f>250</f>
        <v>250</v>
      </c>
      <c r="I57" s="49">
        <v>0</v>
      </c>
      <c r="J57" s="49">
        <f>175</f>
        <v>175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1:15" ht="15" customHeight="1" x14ac:dyDescent="0.2">
      <c r="A58" s="48">
        <v>40</v>
      </c>
      <c r="B58" s="48" t="s">
        <v>425</v>
      </c>
      <c r="C58" s="49">
        <f t="shared" si="1"/>
        <v>425</v>
      </c>
      <c r="D58" s="49">
        <v>0</v>
      </c>
      <c r="E58" s="49">
        <v>0</v>
      </c>
      <c r="F58" s="49">
        <v>0</v>
      </c>
      <c r="G58" s="49">
        <v>0</v>
      </c>
      <c r="H58" s="49">
        <v>425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</row>
    <row r="59" spans="1:15" ht="15" customHeight="1" x14ac:dyDescent="0.2">
      <c r="A59" s="48">
        <v>41</v>
      </c>
      <c r="B59" s="48" t="s">
        <v>383</v>
      </c>
      <c r="C59" s="49">
        <f t="shared" si="1"/>
        <v>375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f>375</f>
        <v>375</v>
      </c>
      <c r="M59" s="49">
        <v>0</v>
      </c>
      <c r="N59" s="49">
        <v>0</v>
      </c>
      <c r="O59" s="49">
        <v>0</v>
      </c>
    </row>
    <row r="60" spans="1:15" ht="15" customHeight="1" x14ac:dyDescent="0.2">
      <c r="A60" s="48">
        <v>41</v>
      </c>
      <c r="B60" s="48" t="s">
        <v>445</v>
      </c>
      <c r="C60" s="49">
        <f t="shared" si="1"/>
        <v>375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f>375</f>
        <v>375</v>
      </c>
    </row>
    <row r="61" spans="1:15" ht="15" customHeight="1" x14ac:dyDescent="0.2">
      <c r="A61" s="48">
        <v>42</v>
      </c>
      <c r="B61" s="48" t="s">
        <v>343</v>
      </c>
      <c r="C61" s="49">
        <f t="shared" si="1"/>
        <v>370</v>
      </c>
      <c r="D61" s="49">
        <v>0</v>
      </c>
      <c r="E61" s="49">
        <v>0</v>
      </c>
      <c r="F61" s="49">
        <v>0</v>
      </c>
      <c r="G61" s="49">
        <v>0</v>
      </c>
      <c r="H61" s="49">
        <v>145</v>
      </c>
      <c r="I61" s="49">
        <f>225</f>
        <v>225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1:15" ht="15" customHeight="1" x14ac:dyDescent="0.2">
      <c r="A62" s="50">
        <v>43</v>
      </c>
      <c r="B62" s="50" t="s">
        <v>422</v>
      </c>
      <c r="C62" s="43">
        <f t="shared" si="1"/>
        <v>365</v>
      </c>
      <c r="D62" s="43">
        <v>0</v>
      </c>
      <c r="E62" s="43">
        <v>0</v>
      </c>
      <c r="F62" s="43">
        <v>0</v>
      </c>
      <c r="G62" s="43">
        <f>115</f>
        <v>115</v>
      </c>
      <c r="H62" s="43">
        <v>0</v>
      </c>
      <c r="I62" s="43">
        <v>250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</row>
    <row r="63" spans="1:15" ht="15" customHeight="1" x14ac:dyDescent="0.2">
      <c r="A63" s="50">
        <v>43</v>
      </c>
      <c r="B63" s="50" t="s">
        <v>310</v>
      </c>
      <c r="C63" s="43">
        <f t="shared" si="1"/>
        <v>365</v>
      </c>
      <c r="D63" s="43">
        <v>0</v>
      </c>
      <c r="E63" s="43">
        <f>250</f>
        <v>250</v>
      </c>
      <c r="F63" s="43">
        <v>0</v>
      </c>
      <c r="G63" s="43">
        <v>0</v>
      </c>
      <c r="H63" s="43">
        <v>0</v>
      </c>
      <c r="I63" s="43">
        <v>0</v>
      </c>
      <c r="J63" s="43">
        <f>115</f>
        <v>115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</row>
    <row r="64" spans="1:15" ht="15" customHeight="1" x14ac:dyDescent="0.2">
      <c r="A64" s="50">
        <v>44</v>
      </c>
      <c r="B64" s="50" t="s">
        <v>448</v>
      </c>
      <c r="C64" s="43">
        <f t="shared" si="1"/>
        <v>350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4">
        <v>350</v>
      </c>
    </row>
    <row r="65" spans="1:15" ht="15" customHeight="1" x14ac:dyDescent="0.2">
      <c r="A65" s="50">
        <v>44</v>
      </c>
      <c r="B65" s="50" t="s">
        <v>432</v>
      </c>
      <c r="C65" s="43">
        <f t="shared" si="1"/>
        <v>350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f>350</f>
        <v>350</v>
      </c>
      <c r="L65" s="43">
        <v>0</v>
      </c>
      <c r="M65" s="43">
        <v>0</v>
      </c>
      <c r="N65" s="43">
        <v>0</v>
      </c>
      <c r="O65" s="43">
        <v>0</v>
      </c>
    </row>
    <row r="66" spans="1:15" ht="15" customHeight="1" x14ac:dyDescent="0.2">
      <c r="A66" s="50">
        <v>45</v>
      </c>
      <c r="B66" s="50" t="s">
        <v>416</v>
      </c>
      <c r="C66" s="43">
        <f t="shared" si="1"/>
        <v>300</v>
      </c>
      <c r="D66" s="43">
        <v>0</v>
      </c>
      <c r="E66" s="43">
        <v>0</v>
      </c>
      <c r="F66" s="43">
        <f>300</f>
        <v>300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50">
        <v>45</v>
      </c>
      <c r="B67" s="50" t="s">
        <v>433</v>
      </c>
      <c r="C67" s="43">
        <f t="shared" si="1"/>
        <v>300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f>300</f>
        <v>300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50">
        <v>45</v>
      </c>
      <c r="B68" s="50" t="s">
        <v>441</v>
      </c>
      <c r="C68" s="43">
        <f t="shared" si="1"/>
        <v>300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>
        <f>300</f>
        <v>300</v>
      </c>
      <c r="N68" s="43">
        <v>0</v>
      </c>
      <c r="O68" s="43">
        <v>0</v>
      </c>
    </row>
    <row r="69" spans="1:15" ht="15" customHeight="1" x14ac:dyDescent="0.2">
      <c r="A69" s="50">
        <v>46</v>
      </c>
      <c r="B69" s="50" t="s">
        <v>205</v>
      </c>
      <c r="C69" s="43">
        <f t="shared" si="1"/>
        <v>275</v>
      </c>
      <c r="D69" s="43">
        <v>0</v>
      </c>
      <c r="E69" s="43">
        <v>0</v>
      </c>
      <c r="F69" s="43">
        <v>0</v>
      </c>
      <c r="G69" s="43">
        <f>275</f>
        <v>275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50">
        <v>47</v>
      </c>
      <c r="B70" s="50" t="s">
        <v>129</v>
      </c>
      <c r="C70" s="43">
        <f t="shared" si="1"/>
        <v>250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f>250</f>
        <v>250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50">
        <v>47</v>
      </c>
      <c r="B71" s="50" t="s">
        <v>439</v>
      </c>
      <c r="C71" s="43">
        <f t="shared" si="1"/>
        <v>250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f>250</f>
        <v>250</v>
      </c>
      <c r="M71" s="43">
        <v>0</v>
      </c>
      <c r="N71" s="43">
        <v>0</v>
      </c>
      <c r="O71" s="43">
        <v>0</v>
      </c>
    </row>
    <row r="72" spans="1:15" ht="15" customHeight="1" x14ac:dyDescent="0.2">
      <c r="A72" s="50">
        <v>47</v>
      </c>
      <c r="B72" s="50" t="s">
        <v>418</v>
      </c>
      <c r="C72" s="43">
        <f t="shared" ref="C72:C90" si="2">SUM(D72:O72)</f>
        <v>250</v>
      </c>
      <c r="D72" s="43">
        <v>0</v>
      </c>
      <c r="E72" s="43">
        <v>0</v>
      </c>
      <c r="F72" s="43">
        <v>0</v>
      </c>
      <c r="G72" s="43">
        <f>250</f>
        <v>250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50">
        <v>48</v>
      </c>
      <c r="B73" s="50" t="s">
        <v>444</v>
      </c>
      <c r="C73" s="43">
        <f t="shared" si="2"/>
        <v>225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225</v>
      </c>
      <c r="N73" s="43">
        <v>0</v>
      </c>
      <c r="O73" s="43">
        <v>0</v>
      </c>
    </row>
    <row r="74" spans="1:15" ht="15" customHeight="1" x14ac:dyDescent="0.2">
      <c r="A74" s="50">
        <v>48</v>
      </c>
      <c r="B74" s="50" t="s">
        <v>434</v>
      </c>
      <c r="C74" s="43">
        <f t="shared" si="2"/>
        <v>225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225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50">
        <v>48</v>
      </c>
      <c r="B75" s="50" t="s">
        <v>430</v>
      </c>
      <c r="C75" s="43">
        <f t="shared" si="2"/>
        <v>225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225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50">
        <v>49</v>
      </c>
      <c r="B76" s="50" t="s">
        <v>296</v>
      </c>
      <c r="C76" s="43">
        <f t="shared" si="2"/>
        <v>200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f>200</f>
        <v>200</v>
      </c>
    </row>
    <row r="77" spans="1:15" ht="15" customHeight="1" x14ac:dyDescent="0.2">
      <c r="A77" s="50">
        <v>50</v>
      </c>
      <c r="B77" s="50" t="s">
        <v>449</v>
      </c>
      <c r="C77" s="43">
        <f t="shared" si="2"/>
        <v>175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4">
        <v>175</v>
      </c>
    </row>
    <row r="78" spans="1:15" ht="15" customHeight="1" x14ac:dyDescent="0.2">
      <c r="A78" s="50">
        <v>50</v>
      </c>
      <c r="B78" s="50" t="s">
        <v>435</v>
      </c>
      <c r="C78" s="43">
        <f t="shared" si="2"/>
        <v>175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f>175</f>
        <v>175</v>
      </c>
      <c r="L78" s="43">
        <v>0</v>
      </c>
      <c r="M78" s="43">
        <v>0</v>
      </c>
      <c r="N78" s="43">
        <v>0</v>
      </c>
      <c r="O78" s="43">
        <v>0</v>
      </c>
    </row>
    <row r="79" spans="1:15" ht="15" customHeight="1" x14ac:dyDescent="0.2">
      <c r="A79" s="50">
        <v>50</v>
      </c>
      <c r="B79" s="50" t="s">
        <v>419</v>
      </c>
      <c r="C79" s="43">
        <f t="shared" si="2"/>
        <v>175</v>
      </c>
      <c r="D79" s="43">
        <v>0</v>
      </c>
      <c r="E79" s="43">
        <v>0</v>
      </c>
      <c r="F79" s="43">
        <v>0</v>
      </c>
      <c r="G79" s="43">
        <f>175</f>
        <v>175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</row>
    <row r="80" spans="1:15" ht="15" customHeight="1" x14ac:dyDescent="0.2">
      <c r="A80" s="50">
        <v>51</v>
      </c>
      <c r="B80" s="50" t="s">
        <v>362</v>
      </c>
      <c r="C80" s="43">
        <f t="shared" si="2"/>
        <v>160</v>
      </c>
      <c r="D80" s="43">
        <v>0</v>
      </c>
      <c r="E80" s="43">
        <v>0</v>
      </c>
      <c r="F80" s="43">
        <v>0</v>
      </c>
      <c r="G80" s="43">
        <v>0</v>
      </c>
      <c r="H80" s="43">
        <f>160</f>
        <v>160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50">
        <v>51</v>
      </c>
      <c r="B81" s="50" t="s">
        <v>420</v>
      </c>
      <c r="C81" s="43">
        <f t="shared" si="2"/>
        <v>160</v>
      </c>
      <c r="D81" s="43">
        <v>0</v>
      </c>
      <c r="E81" s="43">
        <v>0</v>
      </c>
      <c r="F81" s="43">
        <v>0</v>
      </c>
      <c r="G81" s="43">
        <f>160</f>
        <v>160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50">
        <v>51</v>
      </c>
      <c r="B82" s="50" t="s">
        <v>450</v>
      </c>
      <c r="C82" s="43">
        <f t="shared" si="2"/>
        <v>160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160</v>
      </c>
    </row>
    <row r="83" spans="1:15" ht="15" customHeight="1" x14ac:dyDescent="0.2">
      <c r="A83" s="50">
        <v>52</v>
      </c>
      <c r="B83" s="50" t="s">
        <v>429</v>
      </c>
      <c r="C83" s="43">
        <f t="shared" si="2"/>
        <v>145</v>
      </c>
      <c r="D83" s="43">
        <v>0</v>
      </c>
      <c r="E83" s="43">
        <v>0</v>
      </c>
      <c r="F83" s="43">
        <v>0</v>
      </c>
      <c r="G83" s="43">
        <v>0</v>
      </c>
      <c r="H83" s="43">
        <v>145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</row>
    <row r="84" spans="1:15" ht="15" customHeight="1" x14ac:dyDescent="0.2">
      <c r="A84" s="50">
        <v>52</v>
      </c>
      <c r="B84" s="50" t="s">
        <v>364</v>
      </c>
      <c r="C84" s="43">
        <f t="shared" si="2"/>
        <v>145</v>
      </c>
      <c r="D84" s="43">
        <v>0</v>
      </c>
      <c r="E84" s="43">
        <v>145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</row>
    <row r="85" spans="1:15" ht="15" customHeight="1" x14ac:dyDescent="0.2">
      <c r="A85" s="50">
        <v>52</v>
      </c>
      <c r="B85" s="50" t="s">
        <v>437</v>
      </c>
      <c r="C85" s="43">
        <f t="shared" si="2"/>
        <v>145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f>145</f>
        <v>145</v>
      </c>
      <c r="L85" s="43">
        <v>0</v>
      </c>
      <c r="M85" s="43">
        <v>0</v>
      </c>
      <c r="N85" s="43">
        <v>0</v>
      </c>
      <c r="O85" s="43">
        <v>0</v>
      </c>
    </row>
    <row r="86" spans="1:15" ht="15" customHeight="1" x14ac:dyDescent="0.2">
      <c r="A86" s="50">
        <v>53</v>
      </c>
      <c r="B86" s="50" t="s">
        <v>443</v>
      </c>
      <c r="C86" s="43">
        <f t="shared" si="2"/>
        <v>130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f>130</f>
        <v>130</v>
      </c>
      <c r="N86" s="43">
        <v>0</v>
      </c>
      <c r="O86" s="43">
        <v>0</v>
      </c>
    </row>
    <row r="87" spans="1:15" ht="15" customHeight="1" x14ac:dyDescent="0.2">
      <c r="A87" s="50">
        <v>53</v>
      </c>
      <c r="B87" s="50" t="s">
        <v>414</v>
      </c>
      <c r="C87" s="43">
        <f t="shared" si="2"/>
        <v>130</v>
      </c>
      <c r="D87" s="43">
        <v>0</v>
      </c>
      <c r="E87" s="43">
        <v>130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</row>
    <row r="88" spans="1:15" ht="15" customHeight="1" x14ac:dyDescent="0.2">
      <c r="A88" s="50">
        <v>53</v>
      </c>
      <c r="B88" s="50" t="s">
        <v>337</v>
      </c>
      <c r="C88" s="43">
        <f t="shared" si="2"/>
        <v>130</v>
      </c>
      <c r="D88" s="43">
        <v>0</v>
      </c>
      <c r="E88" s="43">
        <v>0</v>
      </c>
      <c r="F88" s="43">
        <v>0</v>
      </c>
      <c r="G88" s="43">
        <f>130</f>
        <v>130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</row>
    <row r="89" spans="1:15" ht="15" customHeight="1" x14ac:dyDescent="0.2">
      <c r="A89" s="50">
        <v>53</v>
      </c>
      <c r="B89" s="50" t="s">
        <v>353</v>
      </c>
      <c r="C89" s="43">
        <f t="shared" si="2"/>
        <v>130</v>
      </c>
      <c r="D89" s="43">
        <v>130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</row>
    <row r="90" spans="1:15" ht="15" customHeight="1" x14ac:dyDescent="0.2">
      <c r="A90" s="50">
        <v>54</v>
      </c>
      <c r="B90" s="50" t="s">
        <v>325</v>
      </c>
      <c r="C90" s="43">
        <f t="shared" si="2"/>
        <v>115</v>
      </c>
      <c r="D90" s="43">
        <v>0</v>
      </c>
      <c r="E90" s="43">
        <v>115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</row>
    <row r="91" spans="1:15" ht="15" x14ac:dyDescent="0.2">
      <c r="F91" s="6"/>
      <c r="G91" s="6"/>
    </row>
    <row r="92" spans="1:15" ht="18.75" customHeight="1" x14ac:dyDescent="0.25">
      <c r="A92" s="35" t="s">
        <v>3</v>
      </c>
      <c r="B92" s="36"/>
      <c r="C92" s="36"/>
      <c r="D92" s="36"/>
      <c r="E92" s="3"/>
      <c r="F92" s="3"/>
      <c r="G92" s="3"/>
    </row>
    <row r="93" spans="1:15" ht="18.75" customHeight="1" x14ac:dyDescent="0.25">
      <c r="A93" s="37" t="s">
        <v>4</v>
      </c>
      <c r="B93" s="38"/>
      <c r="C93" s="38"/>
      <c r="D93" s="38"/>
      <c r="E93" s="4"/>
      <c r="F93" s="4"/>
      <c r="G93" s="4"/>
    </row>
    <row r="94" spans="1:15" ht="18.75" customHeight="1" x14ac:dyDescent="0.25">
      <c r="A94" s="39" t="s">
        <v>5</v>
      </c>
      <c r="B94" s="40"/>
      <c r="C94" s="40"/>
      <c r="D94" s="40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22" ht="45" customHeight="1" x14ac:dyDescent="0.5">
      <c r="A2" s="61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40.5" customHeight="1" x14ac:dyDescent="0.4">
      <c r="A3" s="63" t="s">
        <v>390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ht="30" customHeight="1" x14ac:dyDescent="0.4">
      <c r="A5" s="65" t="s">
        <v>391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33">
        <v>43</v>
      </c>
      <c r="B58" s="33" t="s">
        <v>368</v>
      </c>
      <c r="C58" s="31">
        <f t="shared" si="1"/>
        <v>250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250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</row>
    <row r="59" spans="1:22" ht="15" customHeight="1" x14ac:dyDescent="0.2">
      <c r="A59" s="33">
        <v>43</v>
      </c>
      <c r="B59" s="33" t="s">
        <v>385</v>
      </c>
      <c r="C59" s="31">
        <f t="shared" si="1"/>
        <v>250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250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</row>
    <row r="60" spans="1:22" ht="15" customHeight="1" x14ac:dyDescent="0.2">
      <c r="A60" s="33">
        <v>43</v>
      </c>
      <c r="B60" s="33" t="s">
        <v>392</v>
      </c>
      <c r="C60" s="31">
        <f t="shared" si="1"/>
        <v>250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250</v>
      </c>
      <c r="U60" s="31">
        <v>0</v>
      </c>
      <c r="V60" s="31">
        <v>0</v>
      </c>
    </row>
    <row r="61" spans="1:22" ht="15" customHeight="1" x14ac:dyDescent="0.2">
      <c r="A61" s="33">
        <v>43</v>
      </c>
      <c r="B61" s="33" t="s">
        <v>395</v>
      </c>
      <c r="C61" s="31">
        <f t="shared" si="1"/>
        <v>250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2">
        <v>250</v>
      </c>
    </row>
    <row r="62" spans="1:22" ht="15" customHeight="1" x14ac:dyDescent="0.2">
      <c r="A62" s="33">
        <v>44</v>
      </c>
      <c r="B62" s="33" t="s">
        <v>384</v>
      </c>
      <c r="C62" s="31">
        <f t="shared" si="1"/>
        <v>225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225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</row>
    <row r="63" spans="1:22" ht="15" customHeight="1" x14ac:dyDescent="0.2">
      <c r="A63" s="33">
        <v>44</v>
      </c>
      <c r="B63" s="33" t="s">
        <v>278</v>
      </c>
      <c r="C63" s="31">
        <f t="shared" si="1"/>
        <v>225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225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</row>
    <row r="64" spans="1:22" ht="15" customHeight="1" x14ac:dyDescent="0.2">
      <c r="A64" s="33">
        <v>44</v>
      </c>
      <c r="B64" s="33" t="s">
        <v>332</v>
      </c>
      <c r="C64" s="31">
        <f t="shared" si="1"/>
        <v>225</v>
      </c>
      <c r="D64" s="31">
        <v>225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</row>
    <row r="65" spans="1:22" ht="15" customHeight="1" x14ac:dyDescent="0.2">
      <c r="A65" s="33">
        <v>45</v>
      </c>
      <c r="B65" s="34" t="s">
        <v>378</v>
      </c>
      <c r="C65" s="31">
        <f t="shared" si="1"/>
        <v>200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200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</row>
    <row r="66" spans="1:22" ht="15" customHeight="1" x14ac:dyDescent="0.2">
      <c r="A66" s="33">
        <v>45</v>
      </c>
      <c r="B66" s="33" t="s">
        <v>396</v>
      </c>
      <c r="C66" s="31">
        <f t="shared" si="1"/>
        <v>200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200</v>
      </c>
    </row>
    <row r="67" spans="1:22" ht="15" customHeight="1" x14ac:dyDescent="0.2">
      <c r="A67" s="33">
        <v>45</v>
      </c>
      <c r="B67" s="33" t="s">
        <v>393</v>
      </c>
      <c r="C67" s="31">
        <f t="shared" si="1"/>
        <v>200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200</v>
      </c>
      <c r="U67" s="31">
        <v>0</v>
      </c>
      <c r="V67" s="31">
        <v>0</v>
      </c>
    </row>
    <row r="68" spans="1:22" ht="15" customHeight="1" x14ac:dyDescent="0.2">
      <c r="A68" s="33">
        <v>46</v>
      </c>
      <c r="B68" s="33" t="s">
        <v>388</v>
      </c>
      <c r="C68" s="31">
        <f t="shared" si="1"/>
        <v>175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175</v>
      </c>
      <c r="S68" s="31">
        <v>0</v>
      </c>
      <c r="T68" s="31">
        <v>0</v>
      </c>
      <c r="U68" s="31">
        <v>0</v>
      </c>
      <c r="V68" s="31">
        <v>0</v>
      </c>
    </row>
    <row r="69" spans="1:22" ht="15" customHeight="1" x14ac:dyDescent="0.2">
      <c r="A69" s="33">
        <v>46</v>
      </c>
      <c r="B69" s="33" t="s">
        <v>358</v>
      </c>
      <c r="C69" s="31">
        <f t="shared" si="1"/>
        <v>175</v>
      </c>
      <c r="D69" s="31">
        <v>0</v>
      </c>
      <c r="E69" s="31">
        <v>175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</row>
    <row r="70" spans="1:22" ht="15" customHeight="1" x14ac:dyDescent="0.2">
      <c r="A70" s="33">
        <v>46</v>
      </c>
      <c r="B70" s="33" t="s">
        <v>370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</row>
    <row r="71" spans="1:22" ht="15" customHeight="1" x14ac:dyDescent="0.2">
      <c r="A71" s="33">
        <v>46</v>
      </c>
      <c r="B71" s="33" t="s">
        <v>379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175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</row>
    <row r="72" spans="1:22" ht="15" customHeight="1" x14ac:dyDescent="0.2">
      <c r="A72" s="33">
        <v>47</v>
      </c>
      <c r="B72" s="33" t="s">
        <v>380</v>
      </c>
      <c r="C72" s="31">
        <f t="shared" ref="C72:C75" si="2">SUM(D72:V72)</f>
        <v>160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160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</row>
    <row r="73" spans="1:22" ht="15" customHeight="1" x14ac:dyDescent="0.2">
      <c r="A73" s="33">
        <v>48</v>
      </c>
      <c r="B73" s="33" t="s">
        <v>375</v>
      </c>
      <c r="C73" s="31">
        <f t="shared" si="2"/>
        <v>145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145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</row>
    <row r="74" spans="1:22" ht="15" customHeight="1" x14ac:dyDescent="0.2">
      <c r="A74" s="33">
        <v>48</v>
      </c>
      <c r="B74" s="33" t="s">
        <v>366</v>
      </c>
      <c r="C74" s="31">
        <f t="shared" si="2"/>
        <v>145</v>
      </c>
      <c r="D74" s="31">
        <v>0</v>
      </c>
      <c r="E74" s="31">
        <v>0</v>
      </c>
      <c r="F74" s="31">
        <v>0</v>
      </c>
      <c r="G74" s="31">
        <v>0</v>
      </c>
      <c r="H74" s="31">
        <v>145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</row>
    <row r="75" spans="1:22" ht="15" customHeight="1" x14ac:dyDescent="0.2">
      <c r="A75" s="33">
        <v>49</v>
      </c>
      <c r="B75" s="33" t="s">
        <v>220</v>
      </c>
      <c r="C75" s="31">
        <f t="shared" si="2"/>
        <v>115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115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25" t="s">
        <v>3</v>
      </c>
      <c r="B77" s="26"/>
      <c r="C77" s="26"/>
      <c r="D77" s="26"/>
      <c r="E77" s="3"/>
      <c r="F77" s="3"/>
      <c r="G77" s="3"/>
      <c r="H77" s="3"/>
      <c r="I77" s="3"/>
    </row>
    <row r="78" spans="1:22" ht="18.75" customHeight="1" x14ac:dyDescent="0.25">
      <c r="A78" s="27" t="s">
        <v>4</v>
      </c>
      <c r="B78" s="28"/>
      <c r="C78" s="28"/>
      <c r="D78" s="28"/>
      <c r="E78" s="4"/>
      <c r="F78" s="4"/>
      <c r="G78" s="4"/>
      <c r="H78" s="4"/>
      <c r="I78" s="4"/>
    </row>
    <row r="79" spans="1:22" ht="18.75" customHeight="1" x14ac:dyDescent="0.25">
      <c r="A79" s="29" t="s">
        <v>5</v>
      </c>
      <c r="B79" s="30"/>
      <c r="C79" s="30"/>
      <c r="D79" s="30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5" ht="45" customHeight="1" x14ac:dyDescent="0.5">
      <c r="A2" s="61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40.5" customHeight="1" x14ac:dyDescent="0.4">
      <c r="A3" s="63" t="s">
        <v>352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108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5" ht="45" customHeight="1" x14ac:dyDescent="0.5">
      <c r="A2" s="61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40.5" customHeight="1" x14ac:dyDescent="0.4">
      <c r="A3" s="63" t="s">
        <v>302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108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5" ht="45" customHeight="1" x14ac:dyDescent="0.5">
      <c r="A2" s="61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40.5" customHeight="1" x14ac:dyDescent="0.4">
      <c r="A3" s="63" t="s">
        <v>260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172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5" ht="45" customHeight="1" x14ac:dyDescent="0.5">
      <c r="A2" s="61" t="s">
        <v>171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33" customHeight="1" x14ac:dyDescent="0.4">
      <c r="A3" s="63" t="s">
        <v>226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227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5" ht="45" customHeight="1" x14ac:dyDescent="0.5">
      <c r="A2" s="61" t="s">
        <v>171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33" customHeight="1" x14ac:dyDescent="0.4">
      <c r="A3" s="63" t="s">
        <v>173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172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5" ht="45" customHeight="1" x14ac:dyDescent="0.5">
      <c r="A2" s="61" t="s">
        <v>139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33" customHeight="1" x14ac:dyDescent="0.4">
      <c r="A3" s="63" t="s">
        <v>140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30" customHeight="1" x14ac:dyDescent="0.4">
      <c r="A5" s="65" t="s">
        <v>51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2025-07-11T05:07:41Z</cp:lastPrinted>
  <dcterms:created xsi:type="dcterms:W3CDTF">2013-12-12T05:08:35Z</dcterms:created>
  <dcterms:modified xsi:type="dcterms:W3CDTF">2025-09-27T05:34:24Z</dcterms:modified>
</cp:coreProperties>
</file>